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90" windowHeight="9270" tabRatio="831" activeTab="0"/>
  </bookViews>
  <sheets>
    <sheet name="List 1" sheetId="1" r:id="rId1"/>
    <sheet name="List 2" sheetId="2" r:id="rId2"/>
  </sheets>
  <definedNames>
    <definedName name="__Anonymous_Sheet_DB__1">#REF!</definedName>
    <definedName name="Excel_BuiltIn_Print_Area" localSheetId="0">'List 1'!$A$1:$D$74</definedName>
    <definedName name="Excel_BuiltIn_Print_Titles" localSheetId="0">'List 1'!#REF!</definedName>
    <definedName name="NÁKLADY_OBVYKLÝCH_OPATŘENÍ_MŽP">#REF!</definedName>
    <definedName name="_xlnm.Print_Titles" localSheetId="1">('List 2'!$A:$A,'List 2'!$1:$1)</definedName>
    <definedName name="pokus1_6">#REF!</definedName>
    <definedName name="Z_455D029A_959D_4E8E_A276_D63F54677ABC__wvu_PrintArea" localSheetId="0">'List 1'!$A$1:$D$54</definedName>
    <definedName name="Z_455D029A_959D_4E8E_A276_D63F54677ABC__wvu_PrintTitles" localSheetId="0">'List 1'!#REF!</definedName>
  </definedNames>
  <calcPr fullCalcOnLoad="1"/>
</workbook>
</file>

<file path=xl/sharedStrings.xml><?xml version="1.0" encoding="utf-8"?>
<sst xmlns="http://schemas.openxmlformats.org/spreadsheetml/2006/main" count="706" uniqueCount="269">
  <si>
    <t>Položka</t>
  </si>
  <si>
    <t>Měrná jednotka</t>
  </si>
  <si>
    <t>Počet měrných jednotek</t>
  </si>
  <si>
    <t>Cena za m. Jednotku (Kč bez DPH)</t>
  </si>
  <si>
    <t>Cena celkem (Kč bez DPH)</t>
  </si>
  <si>
    <t>UZNATELNÉ NÁKLADY:</t>
  </si>
  <si>
    <t>ARBORISTICKÉ PRÁCE</t>
  </si>
  <si>
    <t>PRÁCE – ošetření stávajících stromů</t>
  </si>
  <si>
    <t>Podrobná kalkulace viz Tabulka č. 2 Kalkulace arboristických opatření</t>
  </si>
  <si>
    <t>ks</t>
  </si>
  <si>
    <t>Kácení stávajících stromů celkem</t>
  </si>
  <si>
    <t>viz list č. 2</t>
  </si>
  <si>
    <t>Odborný řez stávajících stromů hlavní celkem</t>
  </si>
  <si>
    <t>Odborný řez stávajících stromů doplňkový celkem</t>
  </si>
  <si>
    <t>Instalace bezpečnostních vazeb v koruně stromů celkem</t>
  </si>
  <si>
    <t>Poznámky k položkám „Práce – ošetření stávajících stromů“:</t>
  </si>
  <si>
    <t>1. V cenách jsou započteny i náklady na zabezpečující opatření před padajícími větvemi.</t>
  </si>
  <si>
    <t xml:space="preserve">2. V cenách jsou započteny i náklady spojené s rozřezáním na metry, přemístěním odstraněných větví na vzdálenost do 20 m, </t>
  </si>
  <si>
    <t xml:space="preserve">uložením na hromady, naložením na dopravní prostředek, odvozem do 10 km a se složením. </t>
  </si>
  <si>
    <t>V cenách je započtena likvidace větví o průměru menším než 7 cm štěpkováním s odvozem do 10km a složením na depon.</t>
  </si>
  <si>
    <t>3. Měrnou jednotkou kus se u řezu rozumí jeden strom a u vazeb jedno rameno.</t>
  </si>
  <si>
    <t>4. Podrobnosti arboristických opatření k jednotlivým stromům jsou uvedeny v PD v tabulce</t>
  </si>
  <si>
    <t>„Inventarizace stávajících dřevin" a v popisu technologií arboristických opatření.</t>
  </si>
  <si>
    <t>ARBORISTICKÉ PRÁCE CELKEM bez DPH:</t>
  </si>
  <si>
    <t>NOVÉ VÝSADBY</t>
  </si>
  <si>
    <t>Materiál na výsadby:</t>
  </si>
  <si>
    <t>Alejový strom s balem, obvod kmínku 14-16 cm</t>
  </si>
  <si>
    <t>Acer campestre 'Nanum'</t>
  </si>
  <si>
    <t>Crataegus laevigata 'Paul s Scarlet'</t>
  </si>
  <si>
    <t>Crataegus lavallei 'Carierii'</t>
  </si>
  <si>
    <t>Alejové stromy celkem:</t>
  </si>
  <si>
    <t>Pomocný materiál a substráty na výsadbu alejových stromů:</t>
  </si>
  <si>
    <t xml:space="preserve">Půdní hydroabsorpční kondicionér </t>
  </si>
  <si>
    <t>kg</t>
  </si>
  <si>
    <r>
      <t xml:space="preserve">Rákosová rohož </t>
    </r>
    <r>
      <rPr>
        <i/>
        <sz val="10"/>
        <color indexed="8"/>
        <rFont val="Arial"/>
        <family val="2"/>
      </rPr>
      <t>š 1,6 m na obalení kmene 0,5</t>
    </r>
    <r>
      <rPr>
        <i/>
        <sz val="10"/>
        <rFont val="Arial"/>
        <family val="2"/>
      </rPr>
      <t xml:space="preserve"> bm /1 strom</t>
    </r>
  </si>
  <si>
    <t>m</t>
  </si>
  <si>
    <t xml:space="preserve">Kůl ke stromu frézovaný, 2,5 m, pr. 7-10 cm </t>
  </si>
  <si>
    <t>Příčka dřevěná půlená, prům 5 cm délka 50 cm, 3ks/strom</t>
  </si>
  <si>
    <t xml:space="preserve">Úvazek šíře 2,5 cm , 3 m/1strom </t>
  </si>
  <si>
    <t>Zahradnický substrát</t>
  </si>
  <si>
    <t>m3</t>
  </si>
  <si>
    <t>Mulčovací kůra drcená</t>
  </si>
  <si>
    <t>ornice na výměnu zeminy v jámě</t>
  </si>
  <si>
    <t>Voda pro zálivku stromů při výsadbě, 100 l/strom</t>
  </si>
  <si>
    <t>Pomocný materiál a substráty na výsadbu alejových stromů celkem:</t>
  </si>
  <si>
    <t>Materiál na alejové stromy celkem:</t>
  </si>
  <si>
    <t>/ks</t>
  </si>
  <si>
    <r>
      <t>Ovocné stromy vysokokmeny rozvětvené</t>
    </r>
    <r>
      <rPr>
        <sz val="10"/>
        <rFont val="Arial"/>
        <family val="2"/>
      </rPr>
      <t xml:space="preserve"> (nasazení koruny min. Ve 170cm):</t>
    </r>
  </si>
  <si>
    <t>Malus domestica – tradiční ovocné odrůdy</t>
  </si>
  <si>
    <t>(odrůdy: Sudetská reneta, Chodské, Panenské české, Veljímek červený)</t>
  </si>
  <si>
    <t>Prunus domestica – tradiční ovocné odrůdy</t>
  </si>
  <si>
    <t>(odrůdy: Augustinka, Durancie, Švestka domácí velkoplodá)</t>
  </si>
  <si>
    <t>Ovocné stromy celkem:</t>
  </si>
  <si>
    <t>Pomocný materiál a substráty na výsadbu ovocných stromů:</t>
  </si>
  <si>
    <t>Kůl ke stromu frézovaný, 2 m, pr. 5-6 cm (3ks/strom)</t>
  </si>
  <si>
    <t>Pomocný materiál a substráty na výsadbu ovocných stromů celkem:</t>
  </si>
  <si>
    <t>Materiál na ovocné stromy celkem:</t>
  </si>
  <si>
    <t>Listnaté keře, 20 - 40 cm</t>
  </si>
  <si>
    <t>Cotoneaster dammerii</t>
  </si>
  <si>
    <t>Buxus sempervirens</t>
  </si>
  <si>
    <t>Euonymus fortunei 'Emeraldn Gold'</t>
  </si>
  <si>
    <t>Hedera helix</t>
  </si>
  <si>
    <t>Rosa x 'Herzogin Christiana'</t>
  </si>
  <si>
    <t>Rosa x 'Orangerie'</t>
  </si>
  <si>
    <t>Rosa x 'Black Forest Rose'</t>
  </si>
  <si>
    <t>Symphoricarpos x chenaultii 'Hancock'</t>
  </si>
  <si>
    <t>Vinca minor</t>
  </si>
  <si>
    <t>Celkem listnaté keře, 20 - 40 cm</t>
  </si>
  <si>
    <t>Pomocný materiál a substráty na výsadbu listnatých keřů 20-40 cm:</t>
  </si>
  <si>
    <t xml:space="preserve">NPK hnojivo s postupným uvolňováním, tablety </t>
  </si>
  <si>
    <t>Textilie mulčovací netkaná (plocha keřů x 1,3)</t>
  </si>
  <si>
    <t>m2</t>
  </si>
  <si>
    <t>Pomocný materiál a substráty pro výsadby listnatých keřů 20-40 cm celkem:</t>
  </si>
  <si>
    <t>Materiál na listnaté keře 20-40 cm celkem:</t>
  </si>
  <si>
    <t>Listnaté keře kontejnerované, vel. 40 – 60 cm</t>
  </si>
  <si>
    <t>Rhododendron luteum</t>
  </si>
  <si>
    <t>Rhododendron caucasicum</t>
  </si>
  <si>
    <t>Celkem listnaté keře kontejnerované, 40-60 cm</t>
  </si>
  <si>
    <t>Pomocný materiál a substráty na výsadbu listnatých  kont keřů 40 – 60 cm:</t>
  </si>
  <si>
    <t>Textilie mulčovací netkaná (plocha keřů x 1,4)</t>
  </si>
  <si>
    <t>Rašelina zahradní</t>
  </si>
  <si>
    <t>Pomocný materiál a substráty pro výsadby list kont keřů 40-60 cm celkem:</t>
  </si>
  <si>
    <t>Materiál na listnaté keře 40-60 cm celkem:</t>
  </si>
  <si>
    <t>Listnaté keře kontejnerované, vel. 60 – 80 cm</t>
  </si>
  <si>
    <t>Cornus mas</t>
  </si>
  <si>
    <t>Philadelphus coronarius</t>
  </si>
  <si>
    <t>Viburnum opulus</t>
  </si>
  <si>
    <t>Celkem listnaté keře 60 – 80 cm</t>
  </si>
  <si>
    <t>Pomocný materiál a substráty na výsadbu keřů 60 – 80 cm:</t>
  </si>
  <si>
    <t>Pomocný materiál a substráty pro výsadby keřů 60-80 cm celkem:</t>
  </si>
  <si>
    <t>Materiál na listnaté keře 60-80 cm celkem:</t>
  </si>
  <si>
    <t>Materiál na trvalkové záhony:</t>
  </si>
  <si>
    <t>Trvalky (kontejner min. K9)</t>
  </si>
  <si>
    <t>dle specifikace v PD</t>
  </si>
  <si>
    <t>Trvalky celkem:</t>
  </si>
  <si>
    <t>Cibuloviny</t>
  </si>
  <si>
    <t>Cibuloviny celkem:</t>
  </si>
  <si>
    <t>Pomocný materiál na založení trvalkových záhonů</t>
  </si>
  <si>
    <t>Kačírek světlý frakce 8 – 16 mm</t>
  </si>
  <si>
    <t>t</t>
  </si>
  <si>
    <t>Pomocný materiál na založení trvalkových záhonů celkem:</t>
  </si>
  <si>
    <t>Materiál natrvalky a cibuloviny ke stromům celkem:</t>
  </si>
  <si>
    <t>/m2</t>
  </si>
  <si>
    <t>Materiál na založení travnaté plochy:</t>
  </si>
  <si>
    <t>Dodávka směsi ornice a trávníkového substrátu (vrstva 5cm)</t>
  </si>
  <si>
    <t xml:space="preserve">Travní osivo – luční směs 3 kg/1 m2 </t>
  </si>
  <si>
    <t>Materiál na založení travnaté plochy celkem:</t>
  </si>
  <si>
    <t>Materiál na výsadby celkem:</t>
  </si>
  <si>
    <t>Práce – výsadby:</t>
  </si>
  <si>
    <t>Práce - výsadby alejových stromů 14-16 cm OK:</t>
  </si>
  <si>
    <t>Vytýčení sítí technické infrastruktury</t>
  </si>
  <si>
    <t>soubor</t>
  </si>
  <si>
    <t>Hloubení jamek pro alejové stromy s vým. 100%,do 2m3</t>
  </si>
  <si>
    <t>Výsadba alejového stromu, s balem do 60 cm</t>
  </si>
  <si>
    <t>Zhotovení obalu kmene z rákosové rohože</t>
  </si>
  <si>
    <t>Ukotvení stromu 3 kůly délky nad 2 m</t>
  </si>
  <si>
    <t>Mulčování kůrou v rovině</t>
  </si>
  <si>
    <t>Komparativní řez stromů (součást výsadby)</t>
  </si>
  <si>
    <t>Zálivka stromu při výsadbě 100 l/strom</t>
  </si>
  <si>
    <t>Práce – výsadby alejových stromů celkem:</t>
  </si>
  <si>
    <t>Práce - výsadby ovocných stromů:</t>
  </si>
  <si>
    <t>Hloubení jamek pro ovocné stromy s vým. 100%,do 0,125m3</t>
  </si>
  <si>
    <t>Výsadba ovocného stromu, s balem do 50cm</t>
  </si>
  <si>
    <t>Ukotvení stromu 3 kůly délky 2 m</t>
  </si>
  <si>
    <t>Práce – výsadby ovocných stromů celkem:</t>
  </si>
  <si>
    <t>Práce - výsadby listnatých kont keřů 20-40 cm:</t>
  </si>
  <si>
    <r>
      <t>Odplevelení herbicidem postřikem naširoko,</t>
    </r>
    <r>
      <rPr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vč. dodávky herbicidu</t>
    </r>
  </si>
  <si>
    <t>Vyměření a obrytí ploch záhonů keřů</t>
  </si>
  <si>
    <t>Obdělání plochy rotavátorem nebo ručně</t>
  </si>
  <si>
    <t>Hloubení jamek pro keře s vým. do 50% do 0,02m3</t>
  </si>
  <si>
    <t>Výsadba kontejnerovaného keře</t>
  </si>
  <si>
    <t xml:space="preserve">Položení textilie </t>
  </si>
  <si>
    <t xml:space="preserve">Mulčování kůrou </t>
  </si>
  <si>
    <t>Práce - výsadby listnatých kont keřů 20-40 cm celkem:</t>
  </si>
  <si>
    <t>Práce - výsadby listnatých kont keřů 40-60 cm:</t>
  </si>
  <si>
    <t>Vyměření ploch záhonů keřů</t>
  </si>
  <si>
    <t xml:space="preserve">Položení textilie v rovině </t>
  </si>
  <si>
    <t>Práce - výsadby listnatých kont keřů 40-60 cm celkem:</t>
  </si>
  <si>
    <t>Práce - výsadby keřů 60 – 80 cm:</t>
  </si>
  <si>
    <t>Hloubení jamek pro keře do 0,02m3</t>
  </si>
  <si>
    <t>Práce – výsadby keřů celkem:</t>
  </si>
  <si>
    <t>Práce – založení trvalkových záhonů:</t>
  </si>
  <si>
    <t>Vyměření ploch záhonů</t>
  </si>
  <si>
    <t>Výsadba trvalek</t>
  </si>
  <si>
    <t>Výsadba cibulovin</t>
  </si>
  <si>
    <t>Mulčování kačírkem v rovině</t>
  </si>
  <si>
    <t>Práce – založení trvalkových záhonů celkem:</t>
  </si>
  <si>
    <t>Práce – založení travnaté plochy</t>
  </si>
  <si>
    <t>Založení trávníku s modelací terénu, včetně 1. seče</t>
  </si>
  <si>
    <t>Práce – založení travnaté plochy celkem:</t>
  </si>
  <si>
    <t>Práce – výsadby celkem:</t>
  </si>
  <si>
    <t>ROZVOJOVÁ PÉČE O VÝSADBY DŘEVIN</t>
  </si>
  <si>
    <r>
      <t xml:space="preserve">Zálivka stromů </t>
    </r>
    <r>
      <rPr>
        <sz val="9"/>
        <rFont val="Arial"/>
        <family val="2"/>
      </rPr>
      <t>6x ročně 100 l / strom / 1 rok, včetně dodávky vody</t>
    </r>
  </si>
  <si>
    <t>Výchovný řez stromů 1/rok</t>
  </si>
  <si>
    <t>Kontrola a oprava úvazků a kotvení stromů 1/rok</t>
  </si>
  <si>
    <t>Odplevelení a úprava výsadbové misky 2x/rok</t>
  </si>
  <si>
    <t>Celkem rozvojová péče o stromy – 1 rok:</t>
  </si>
  <si>
    <t>Zálivka 3x ročně 50 l / 1 m2 keřů/ 1 rok, včetně dodávky vody</t>
  </si>
  <si>
    <t>Udržovací řez keřů v ploše 1x ročně</t>
  </si>
  <si>
    <t>Ochrana před okusem zvěří postřikem</t>
  </si>
  <si>
    <t>Odplevelení a úprava záhonů keřů 2x/rok</t>
  </si>
  <si>
    <t>Celkem rozvojová péče o skupiny keřů:</t>
  </si>
  <si>
    <t>Rozvojová péče po dobu 1 roku celkem</t>
  </si>
  <si>
    <t>Celkové uznatelné náklady na realizaci projektu bez DPH:</t>
  </si>
  <si>
    <t>21 % DPH</t>
  </si>
  <si>
    <t>Celkové uznatelné náklady na realizaci projektu včetně DPH:</t>
  </si>
  <si>
    <t>NEUZNATELNÉ NÁKLADY:</t>
  </si>
  <si>
    <t>PRÁCE – Odstranění pařezů</t>
  </si>
  <si>
    <t>Odstranění pařezů do hloubky min. 25 cm</t>
  </si>
  <si>
    <t>ODSTRAŇUJÍ SE PAŘEZY VČETNĚ NÁBĚHOVÝCH KOŘENŮ!</t>
  </si>
  <si>
    <t>Odstranění pařezů celkem bez DPH:</t>
  </si>
  <si>
    <r>
      <t>Odstranění pařezů</t>
    </r>
    <r>
      <rPr>
        <i/>
        <sz val="8"/>
        <color indexed="58"/>
        <rFont val="Arial"/>
        <family val="2"/>
      </rPr>
      <t xml:space="preserve"> může být provedeno i jinou technologií než frézováním za předpokladu, že bude odstraněn celý pařez </t>
    </r>
  </si>
  <si>
    <t xml:space="preserve">a náběhové kořeny do hloubky min. 25 cm tak, aby na místě bývalého pařezu bylo možné vysadit nový strom. </t>
  </si>
  <si>
    <t>Cena za odstranění pařezu zahrnuje také odklizení získaného dřeva na vzdálenost do 20 m,</t>
  </si>
  <si>
    <t xml:space="preserve"> jeho složení na hromady nebo naložení na dopravní prostředek a odvoz a uložení biologického odpadu na skládku.</t>
  </si>
  <si>
    <t>V cenách jsou započteny i náklady na zasypání jámy, doplnění zeminy, zhutnění a úpravu terénu, příp. založení trávníku.</t>
  </si>
  <si>
    <t>V cenách jsou započteny i náklady na dodání zeminy na zasypání jam po pařezech.</t>
  </si>
  <si>
    <t>Celkové neuznatelné náklady na realizaci projektu bez DPH:</t>
  </si>
  <si>
    <t>Celkové neuznatelné náklady na realizaci projektu včetně DPH:</t>
  </si>
  <si>
    <t>Celkové náklady na realizaci projektu bez DPH:</t>
  </si>
  <si>
    <t>Celkové náklady na realizaci projektu včetně DPH:</t>
  </si>
  <si>
    <r>
      <t xml:space="preserve">V cenách jsou započteny i </t>
    </r>
    <r>
      <rPr>
        <b/>
        <i/>
        <sz val="8"/>
        <color indexed="58"/>
        <rFont val="Arial"/>
        <family val="2"/>
      </rPr>
      <t>náklady na dopravu</t>
    </r>
    <r>
      <rPr>
        <i/>
        <sz val="8"/>
        <color indexed="58"/>
        <rFont val="Arial"/>
        <family val="2"/>
      </rPr>
      <t xml:space="preserve"> materiálu a osob, zařízení staveniště, zajištění bezpečnosti provozu </t>
    </r>
  </si>
  <si>
    <r>
      <t xml:space="preserve">a bezpečnosti práce a </t>
    </r>
    <r>
      <rPr>
        <b/>
        <i/>
        <sz val="8"/>
        <rFont val="Arial"/>
        <family val="2"/>
      </rPr>
      <t>ostatní režijní náklady.</t>
    </r>
  </si>
  <si>
    <t xml:space="preserve">V cenách výsadeb je zahrnuta také cena zálivky a dodání vody pro zálivku během realizace výsadeb dle specifikace v textové </t>
  </si>
  <si>
    <t>části PD. V cenách jsou započteny i náklady na povýsadbovou péči o nové rostliny v době od výsadby do předání díla, tj.</t>
  </si>
  <si>
    <t>zálivka vysazených rostlin, pletí plevelů, ochrana proti škůdcům, atd.</t>
  </si>
  <si>
    <t>Datum:</t>
  </si>
  <si>
    <t>Za dodavatele vypracoval:</t>
  </si>
  <si>
    <t>podpis</t>
  </si>
  <si>
    <t>Evidenční číslo</t>
  </si>
  <si>
    <t>Taxon CZ</t>
  </si>
  <si>
    <t>Taxon Lat.</t>
  </si>
  <si>
    <t>Typ habitu (Strom / Keř)</t>
  </si>
  <si>
    <t>Výška stromu (m)</t>
  </si>
  <si>
    <t>Průměr koruny (m)</t>
  </si>
  <si>
    <t>Průměr kmene ve 130 cm (cm)</t>
  </si>
  <si>
    <t>Průměr kmene na pařezu</t>
  </si>
  <si>
    <t>Obvod kmene ve 130 cm (cm)</t>
  </si>
  <si>
    <t>Výška nasazení koruny (m)</t>
  </si>
  <si>
    <t>Plocha koruny</t>
  </si>
  <si>
    <t>Návrh opatření – kácení</t>
  </si>
  <si>
    <t>CENA - KÁCENÍ</t>
  </si>
  <si>
    <r>
      <t>PLOCHA ODSTRANĚNÍ PAŘEZU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</si>
  <si>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CENA - ODSTRANĚNÍ PAŘEZU</t>
  </si>
  <si>
    <t>Návrh opatření – ŘEZ I.</t>
  </si>
  <si>
    <t>CENA - ŘEZ I.</t>
  </si>
  <si>
    <t>Návrh opatření – ŘEZ II.</t>
  </si>
  <si>
    <t>CENA - ŘEZ II.</t>
  </si>
  <si>
    <t>Návrh opatření - BEZPEČNOSTNÍ VAZBA</t>
  </si>
  <si>
    <t>CENA - VAZBY</t>
  </si>
  <si>
    <t>lípa srdčitá</t>
  </si>
  <si>
    <t>Tilia cordata</t>
  </si>
  <si>
    <t>S</t>
  </si>
  <si>
    <t>RZ</t>
  </si>
  <si>
    <t>RL-LR</t>
  </si>
  <si>
    <t>VDH 1x</t>
  </si>
  <si>
    <t>VDH 3x</t>
  </si>
  <si>
    <t>hrušeň domácí</t>
  </si>
  <si>
    <t>Pyrus communis</t>
  </si>
  <si>
    <t>borovice černá</t>
  </si>
  <si>
    <t>Pinus nigra</t>
  </si>
  <si>
    <t>KPP</t>
  </si>
  <si>
    <t>smrk pichlavý</t>
  </si>
  <si>
    <t>Picea pungens</t>
  </si>
  <si>
    <t>dvojkmen</t>
  </si>
  <si>
    <t>RO</t>
  </si>
  <si>
    <t>zerav západní</t>
  </si>
  <si>
    <t>Thuja occidentalis</t>
  </si>
  <si>
    <t>Habr obecný</t>
  </si>
  <si>
    <t>Carpinus betulus</t>
  </si>
  <si>
    <t>ŽP</t>
  </si>
  <si>
    <t>RT</t>
  </si>
  <si>
    <t>jalovec čínský</t>
  </si>
  <si>
    <t>Juniperus chinensis</t>
  </si>
  <si>
    <t>K</t>
  </si>
  <si>
    <t>-</t>
  </si>
  <si>
    <t>KV</t>
  </si>
  <si>
    <t>jalovec obecný</t>
  </si>
  <si>
    <t>Jiniperus communis</t>
  </si>
  <si>
    <t>pěnišník</t>
  </si>
  <si>
    <t>Rhododendron</t>
  </si>
  <si>
    <t>Juniperus communis</t>
  </si>
  <si>
    <t>smrk sivý</t>
  </si>
  <si>
    <t>Picea glauca var. Conica</t>
  </si>
  <si>
    <t>višeň křovitá</t>
  </si>
  <si>
    <t>Prunus fruticosa 'Globosa'</t>
  </si>
  <si>
    <t>OKT</t>
  </si>
  <si>
    <t>zlatice prostřední</t>
  </si>
  <si>
    <t>Forsythia x intermedia</t>
  </si>
  <si>
    <t>hloh obecný</t>
  </si>
  <si>
    <t>Crataegus laevigata</t>
  </si>
  <si>
    <t>tavolník nízký</t>
  </si>
  <si>
    <t>Spiraea sp.</t>
  </si>
  <si>
    <t>lípa plstnatá</t>
  </si>
  <si>
    <t>Tilia tomentosa</t>
  </si>
  <si>
    <t>jalovec chvojka</t>
  </si>
  <si>
    <t>Juniperus sabina</t>
  </si>
  <si>
    <t>ptačí zob</t>
  </si>
  <si>
    <t>Ligustrum vulgare</t>
  </si>
  <si>
    <t>růže šípková</t>
  </si>
  <si>
    <t>Rosa canina</t>
  </si>
  <si>
    <t>pámelník bílý</t>
  </si>
  <si>
    <t>Symphoricarpos albus</t>
  </si>
  <si>
    <t>RV</t>
  </si>
  <si>
    <t>tavolník van Houtteův</t>
  </si>
  <si>
    <t>Spiraea x vanhouttei</t>
  </si>
  <si>
    <t>zimostráz vždyzelený</t>
  </si>
  <si>
    <t>Cena arboristických opatření</t>
  </si>
  <si>
    <t>CENA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</si>
</sst>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[Red]\-#,##0\ [$Kč-405]"/>
    <numFmt numFmtId="167" formatCode="#,###.00"/>
    <numFmt numFmtId="168" formatCode="#,##0.0"/>
    <numFmt numFmtId="169" formatCode="#,##0.00&quot; Kč&quot;"/>
  </numFmts>
  <fonts count="7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.5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b/>
      <sz val="10.5"/>
      <name val="Arial"/>
      <family val="2"/>
    </font>
    <font>
      <b/>
      <i/>
      <u val="single"/>
      <sz val="8"/>
      <name val="Arial"/>
      <family val="2"/>
    </font>
    <font>
      <i/>
      <sz val="8"/>
      <color indexed="58"/>
      <name val="Arial"/>
      <family val="2"/>
    </font>
    <font>
      <u val="single"/>
      <sz val="10"/>
      <name val="Arial"/>
      <family val="2"/>
    </font>
    <font>
      <b/>
      <i/>
      <sz val="8"/>
      <color indexed="58"/>
      <name val="Arial"/>
      <family val="2"/>
    </font>
    <font>
      <b/>
      <i/>
      <u val="single"/>
      <sz val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6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Border="1" applyAlignment="1" applyProtection="1">
      <alignment horizontal="center" vertical="top" wrapText="1"/>
      <protection/>
    </xf>
    <xf numFmtId="166" fontId="5" fillId="0" borderId="10" xfId="0" applyNumberFormat="1" applyFont="1" applyBorder="1" applyAlignment="1" applyProtection="1">
      <alignment horizontal="center" vertical="top" wrapText="1"/>
      <protection/>
    </xf>
    <xf numFmtId="167" fontId="4" fillId="0" borderId="10" xfId="0" applyNumberFormat="1" applyFont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166" fontId="9" fillId="0" borderId="10" xfId="0" applyNumberFormat="1" applyFont="1" applyBorder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left" vertical="top" wrapText="1"/>
    </xf>
    <xf numFmtId="167" fontId="12" fillId="34" borderId="10" xfId="0" applyNumberFormat="1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>
      <alignment horizontal="center" vertical="top" wrapText="1"/>
    </xf>
    <xf numFmtId="166" fontId="11" fillId="33" borderId="10" xfId="0" applyNumberFormat="1" applyFont="1" applyFill="1" applyBorder="1" applyAlignment="1">
      <alignment horizontal="left" vertical="top" wrapText="1"/>
    </xf>
    <xf numFmtId="167" fontId="11" fillId="33" borderId="1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4" fillId="0" borderId="10" xfId="36" applyFont="1" applyBorder="1" applyAlignment="1">
      <alignment horizontal="center"/>
      <protection/>
    </xf>
    <xf numFmtId="166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/>
      <protection/>
    </xf>
    <xf numFmtId="0" fontId="12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15" fillId="36" borderId="10" xfId="0" applyNumberFormat="1" applyFont="1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4" fontId="12" fillId="36" borderId="10" xfId="0" applyNumberFormat="1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4" fontId="18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/>
    </xf>
    <xf numFmtId="166" fontId="1" fillId="33" borderId="10" xfId="0" applyNumberFormat="1" applyFont="1" applyFill="1" applyBorder="1" applyAlignment="1" applyProtection="1">
      <alignment horizontal="center"/>
      <protection/>
    </xf>
    <xf numFmtId="0" fontId="12" fillId="37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" fontId="12" fillId="37" borderId="10" xfId="0" applyNumberFormat="1" applyFont="1" applyFill="1" applyBorder="1" applyAlignment="1" applyProtection="1">
      <alignment horizontal="right"/>
      <protection/>
    </xf>
    <xf numFmtId="0" fontId="1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66" fontId="2" fillId="38" borderId="10" xfId="0" applyNumberFormat="1" applyFont="1" applyFill="1" applyBorder="1" applyAlignment="1">
      <alignment/>
    </xf>
    <xf numFmtId="4" fontId="12" fillId="38" borderId="10" xfId="0" applyNumberFormat="1" applyFont="1" applyFill="1" applyBorder="1" applyAlignment="1" applyProtection="1">
      <alignment horizontal="right"/>
      <protection/>
    </xf>
    <xf numFmtId="166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20" fillId="0" borderId="10" xfId="36" applyFont="1" applyBorder="1" applyAlignment="1">
      <alignment horizontal="center"/>
      <protection/>
    </xf>
    <xf numFmtId="0" fontId="21" fillId="0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166" fontId="1" fillId="39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3" fillId="37" borderId="10" xfId="36" applyFont="1" applyFill="1" applyBorder="1">
      <alignment/>
      <protection/>
    </xf>
    <xf numFmtId="0" fontId="15" fillId="37" borderId="10" xfId="0" applyFont="1" applyFill="1" applyBorder="1" applyAlignment="1">
      <alignment horizontal="center"/>
    </xf>
    <xf numFmtId="0" fontId="15" fillId="37" borderId="10" xfId="0" applyNumberFormat="1" applyFont="1" applyFill="1" applyBorder="1" applyAlignment="1">
      <alignment horizontal="center"/>
    </xf>
    <xf numFmtId="4" fontId="22" fillId="37" borderId="10" xfId="0" applyNumberFormat="1" applyFont="1" applyFill="1" applyBorder="1" applyAlignment="1" applyProtection="1">
      <alignment horizontal="right"/>
      <protection/>
    </xf>
    <xf numFmtId="0" fontId="15" fillId="0" borderId="10" xfId="0" applyNumberFormat="1" applyFont="1" applyBorder="1" applyAlignment="1" applyProtection="1">
      <alignment horizontal="center"/>
      <protection/>
    </xf>
    <xf numFmtId="0" fontId="19" fillId="0" borderId="10" xfId="0" applyNumberFormat="1" applyFont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4" fontId="22" fillId="0" borderId="10" xfId="0" applyNumberFormat="1" applyFont="1" applyFill="1" applyBorder="1" applyAlignment="1" applyProtection="1">
      <alignment horizontal="right"/>
      <protection/>
    </xf>
    <xf numFmtId="0" fontId="23" fillId="0" borderId="10" xfId="36" applyFont="1" applyBorder="1">
      <alignment/>
      <protection/>
    </xf>
    <xf numFmtId="0" fontId="12" fillId="0" borderId="10" xfId="36" applyFont="1" applyBorder="1">
      <alignment/>
      <protection/>
    </xf>
    <xf numFmtId="0" fontId="3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37" borderId="10" xfId="36" applyFont="1" applyFill="1" applyBorder="1">
      <alignment/>
      <protection/>
    </xf>
    <xf numFmtId="0" fontId="12" fillId="37" borderId="10" xfId="0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166" fontId="1" fillId="3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3" fillId="0" borderId="10" xfId="36" applyFont="1" applyFill="1" applyBorder="1">
      <alignment/>
      <protection/>
    </xf>
    <xf numFmtId="0" fontId="15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18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/>
    </xf>
    <xf numFmtId="4" fontId="12" fillId="39" borderId="10" xfId="0" applyNumberFormat="1" applyFont="1" applyFill="1" applyBorder="1" applyAlignment="1" applyProtection="1">
      <alignment horizontal="right"/>
      <protection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4" fontId="12" fillId="38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166" fontId="9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 applyProtection="1">
      <alignment horizontal="right"/>
      <protection/>
    </xf>
    <xf numFmtId="0" fontId="26" fillId="0" borderId="10" xfId="36" applyFont="1" applyFill="1" applyBorder="1">
      <alignment/>
      <protection/>
    </xf>
    <xf numFmtId="0" fontId="3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 applyProtection="1">
      <alignment horizontal="right"/>
      <protection/>
    </xf>
    <xf numFmtId="0" fontId="29" fillId="33" borderId="10" xfId="0" applyNumberFormat="1" applyFont="1" applyFill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Border="1" applyAlignment="1" applyProtection="1">
      <alignment wrapText="1"/>
      <protection/>
    </xf>
    <xf numFmtId="0" fontId="27" fillId="0" borderId="10" xfId="0" applyNumberFormat="1" applyFont="1" applyFill="1" applyBorder="1" applyAlignment="1" applyProtection="1">
      <alignment/>
      <protection/>
    </xf>
    <xf numFmtId="4" fontId="27" fillId="0" borderId="10" xfId="0" applyNumberFormat="1" applyFont="1" applyFill="1" applyBorder="1" applyAlignment="1" applyProtection="1">
      <alignment wrapText="1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0" fontId="27" fillId="33" borderId="10" xfId="0" applyNumberFormat="1" applyFont="1" applyFill="1" applyBorder="1" applyAlignment="1" applyProtection="1">
      <alignment wrapText="1"/>
      <protection/>
    </xf>
    <xf numFmtId="0" fontId="2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Border="1" applyAlignment="1" applyProtection="1">
      <alignment wrapText="1"/>
      <protection/>
    </xf>
    <xf numFmtId="0" fontId="29" fillId="0" borderId="10" xfId="0" applyNumberFormat="1" applyFont="1" applyFill="1" applyBorder="1" applyAlignment="1" applyProtection="1">
      <alignment/>
      <protection/>
    </xf>
    <xf numFmtId="4" fontId="22" fillId="0" borderId="10" xfId="0" applyNumberFormat="1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Border="1" applyAlignment="1" applyProtection="1">
      <alignment wrapText="1"/>
      <protection/>
    </xf>
    <xf numFmtId="166" fontId="1" fillId="0" borderId="10" xfId="0" applyNumberFormat="1" applyFont="1" applyFill="1" applyBorder="1" applyAlignment="1" applyProtection="1">
      <alignment horizontal="center" vertical="center"/>
      <protection/>
    </xf>
    <xf numFmtId="166" fontId="9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166" fontId="32" fillId="0" borderId="10" xfId="0" applyNumberFormat="1" applyFont="1" applyFill="1" applyBorder="1" applyAlignment="1" applyProtection="1">
      <alignment horizontal="center" vertical="center"/>
      <protection/>
    </xf>
    <xf numFmtId="166" fontId="9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 applyProtection="1">
      <alignment wrapText="1"/>
      <protection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0" fontId="33" fillId="40" borderId="10" xfId="0" applyFont="1" applyFill="1" applyBorder="1" applyAlignment="1">
      <alignment/>
    </xf>
    <xf numFmtId="0" fontId="25" fillId="40" borderId="10" xfId="0" applyFont="1" applyFill="1" applyBorder="1" applyAlignment="1">
      <alignment horizontal="right" wrapText="1"/>
    </xf>
    <xf numFmtId="166" fontId="25" fillId="40" borderId="10" xfId="0" applyNumberFormat="1" applyFont="1" applyFill="1" applyBorder="1" applyAlignment="1">
      <alignment horizontal="right" wrapText="1"/>
    </xf>
    <xf numFmtId="167" fontId="12" fillId="4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 horizontal="center"/>
      <protection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applyProtection="1">
      <alignment/>
      <protection/>
    </xf>
    <xf numFmtId="4" fontId="12" fillId="36" borderId="10" xfId="0" applyNumberFormat="1" applyFont="1" applyFill="1" applyBorder="1" applyAlignment="1" applyProtection="1">
      <alignment vertical="center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66" fontId="1" fillId="36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167" fontId="21" fillId="33" borderId="10" xfId="0" applyNumberFormat="1" applyFont="1" applyFill="1" applyBorder="1" applyAlignment="1">
      <alignment horizontal="left" vertical="top" wrapText="1"/>
    </xf>
    <xf numFmtId="167" fontId="25" fillId="38" borderId="1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NumberFormat="1" applyFont="1" applyFill="1" applyBorder="1" applyAlignment="1" applyProtection="1">
      <alignment horizontal="center"/>
      <protection/>
    </xf>
    <xf numFmtId="166" fontId="9" fillId="37" borderId="10" xfId="0" applyNumberFormat="1" applyFont="1" applyFill="1" applyBorder="1" applyAlignment="1" applyProtection="1">
      <alignment horizontal="center"/>
      <protection/>
    </xf>
    <xf numFmtId="167" fontId="12" fillId="37" borderId="10" xfId="0" applyNumberFormat="1" applyFont="1" applyFill="1" applyBorder="1" applyAlignment="1" applyProtection="1">
      <alignment horizontal="right"/>
      <protection/>
    </xf>
    <xf numFmtId="167" fontId="25" fillId="41" borderId="1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>
      <alignment/>
    </xf>
    <xf numFmtId="167" fontId="25" fillId="42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1" fontId="3" fillId="0" borderId="0" xfId="0" applyNumberFormat="1" applyFont="1" applyAlignment="1">
      <alignment/>
    </xf>
    <xf numFmtId="1" fontId="42" fillId="35" borderId="11" xfId="0" applyNumberFormat="1" applyFont="1" applyFill="1" applyBorder="1" applyAlignment="1">
      <alignment horizontal="center" vertical="center" textRotation="180" wrapText="1"/>
    </xf>
    <xf numFmtId="1" fontId="42" fillId="35" borderId="12" xfId="0" applyNumberFormat="1" applyFont="1" applyFill="1" applyBorder="1" applyAlignment="1">
      <alignment horizontal="center" vertical="center" wrapText="1"/>
    </xf>
    <xf numFmtId="1" fontId="42" fillId="35" borderId="11" xfId="0" applyNumberFormat="1" applyFont="1" applyFill="1" applyBorder="1" applyAlignment="1">
      <alignment horizontal="center" vertical="center" wrapText="1"/>
    </xf>
    <xf numFmtId="1" fontId="42" fillId="35" borderId="12" xfId="0" applyNumberFormat="1" applyFont="1" applyFill="1" applyBorder="1" applyAlignment="1">
      <alignment horizontal="center" vertical="center" textRotation="180" wrapText="1"/>
    </xf>
    <xf numFmtId="0" fontId="42" fillId="38" borderId="11" xfId="0" applyFont="1" applyFill="1" applyBorder="1" applyAlignment="1">
      <alignment horizontal="center" vertical="center" textRotation="180"/>
    </xf>
    <xf numFmtId="0" fontId="42" fillId="38" borderId="12" xfId="0" applyFont="1" applyFill="1" applyBorder="1" applyAlignment="1">
      <alignment horizontal="center" vertical="center" textRotation="180" wrapText="1"/>
    </xf>
    <xf numFmtId="0" fontId="43" fillId="38" borderId="11" xfId="0" applyNumberFormat="1" applyFont="1" applyFill="1" applyBorder="1" applyAlignment="1">
      <alignment horizontal="center" vertical="center" textRotation="180" wrapText="1"/>
    </xf>
    <xf numFmtId="1" fontId="42" fillId="38" borderId="11" xfId="0" applyNumberFormat="1" applyFont="1" applyFill="1" applyBorder="1" applyAlignment="1">
      <alignment horizontal="center" vertical="center" textRotation="180"/>
    </xf>
    <xf numFmtId="0" fontId="43" fillId="41" borderId="11" xfId="0" applyNumberFormat="1" applyFont="1" applyFill="1" applyBorder="1" applyAlignment="1">
      <alignment horizontal="center" vertical="center" textRotation="180" wrapText="1"/>
    </xf>
    <xf numFmtId="0" fontId="43" fillId="41" borderId="12" xfId="0" applyNumberFormat="1" applyFont="1" applyFill="1" applyBorder="1" applyAlignment="1">
      <alignment horizontal="center" vertical="center" textRotation="180" wrapText="1"/>
    </xf>
    <xf numFmtId="0" fontId="43" fillId="41" borderId="13" xfId="0" applyNumberFormat="1" applyFont="1" applyFill="1" applyBorder="1" applyAlignment="1">
      <alignment horizontal="center" vertical="center" textRotation="180" wrapText="1"/>
    </xf>
    <xf numFmtId="0" fontId="42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69" fontId="45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9" fontId="4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" fontId="42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1" fontId="42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" fontId="42" fillId="0" borderId="15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69" fontId="28" fillId="0" borderId="15" xfId="0" applyNumberFormat="1" applyFont="1" applyBorder="1" applyAlignment="1">
      <alignment horizontal="center" vertical="center"/>
    </xf>
    <xf numFmtId="169" fontId="45" fillId="0" borderId="15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69" fontId="42" fillId="0" borderId="18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69" fontId="42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4" fontId="25" fillId="41" borderId="10" xfId="0" applyNumberFormat="1" applyFont="1" applyFill="1" applyBorder="1" applyAlignment="1" applyProtection="1">
      <alignment vertical="center"/>
      <protection/>
    </xf>
    <xf numFmtId="4" fontId="25" fillId="42" borderId="10" xfId="0" applyNumberFormat="1" applyFont="1" applyFill="1" applyBorder="1" applyAlignment="1" applyProtection="1">
      <alignment vertical="center"/>
      <protection/>
    </xf>
    <xf numFmtId="0" fontId="36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/>
      <protection/>
    </xf>
    <xf numFmtId="4" fontId="25" fillId="38" borderId="10" xfId="0" applyNumberFormat="1" applyFont="1" applyFill="1" applyBorder="1" applyAlignment="1" applyProtection="1">
      <alignment vertical="center"/>
      <protection/>
    </xf>
    <xf numFmtId="4" fontId="6" fillId="41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Border="1" applyAlignment="1" applyProtection="1">
      <alignment/>
      <protection/>
    </xf>
    <xf numFmtId="0" fontId="12" fillId="39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/>
    </xf>
    <xf numFmtId="0" fontId="12" fillId="37" borderId="10" xfId="0" applyNumberFormat="1" applyFont="1" applyFill="1" applyBorder="1" applyAlignment="1" applyProtection="1">
      <alignment/>
      <protection/>
    </xf>
    <xf numFmtId="0" fontId="12" fillId="37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6" fillId="43" borderId="10" xfId="0" applyNumberFormat="1" applyFont="1" applyFill="1" applyBorder="1" applyAlignment="1" applyProtection="1">
      <alignment horizontal="left" wrapText="1"/>
      <protection/>
    </xf>
    <xf numFmtId="0" fontId="10" fillId="33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69" fontId="42" fillId="0" borderId="21" xfId="0" applyNumberFormat="1" applyFont="1" applyBorder="1" applyAlignment="1">
      <alignment horizontal="righ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99"/>
      <rgbColor rgb="00FFFF99"/>
      <rgbColor rgb="00E6E6FF"/>
      <rgbColor rgb="00EEEE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="80" zoomScaleNormal="80" zoomScalePageLayoutView="0" workbookViewId="0" topLeftCell="A46">
      <selection activeCell="A43" sqref="A43"/>
    </sheetView>
  </sheetViews>
  <sheetFormatPr defaultColWidth="11.625" defaultRowHeight="12.75"/>
  <cols>
    <col min="1" max="1" width="59.375" style="1" customWidth="1"/>
    <col min="2" max="2" width="6.125" style="2" customWidth="1"/>
    <col min="3" max="3" width="8.25390625" style="3" customWidth="1"/>
    <col min="4" max="4" width="10.375" style="4" customWidth="1"/>
    <col min="5" max="5" width="14.125" style="5" customWidth="1"/>
  </cols>
  <sheetData>
    <row r="1" spans="1:5" ht="29.2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spans="1:5" ht="18" customHeight="1">
      <c r="A2" s="278" t="s">
        <v>5</v>
      </c>
      <c r="B2" s="278"/>
      <c r="C2" s="278"/>
      <c r="D2" s="278"/>
      <c r="E2" s="278"/>
    </row>
    <row r="3" spans="1:5" ht="20.25" customHeight="1">
      <c r="A3" s="10" t="s">
        <v>6</v>
      </c>
      <c r="B3" s="11"/>
      <c r="C3" s="12"/>
      <c r="D3" s="13"/>
      <c r="E3" s="14"/>
    </row>
    <row r="4" spans="1:5" ht="20.25" customHeight="1">
      <c r="A4" s="15" t="s">
        <v>7</v>
      </c>
      <c r="B4" s="16"/>
      <c r="C4" s="17"/>
      <c r="D4" s="13"/>
      <c r="E4" s="14"/>
    </row>
    <row r="5" spans="1:5" ht="20.25" customHeight="1">
      <c r="A5" s="264" t="s">
        <v>8</v>
      </c>
      <c r="B5" s="264" t="s">
        <v>9</v>
      </c>
      <c r="C5" s="264">
        <v>1</v>
      </c>
      <c r="D5" s="264">
        <v>1900</v>
      </c>
      <c r="E5" s="264">
        <f>C5*D5</f>
        <v>1900</v>
      </c>
    </row>
    <row r="6" spans="1:5" ht="20.25" customHeight="1">
      <c r="A6" s="18" t="s">
        <v>10</v>
      </c>
      <c r="B6" s="19"/>
      <c r="C6" s="17"/>
      <c r="D6" s="13"/>
      <c r="E6" s="14" t="s">
        <v>11</v>
      </c>
    </row>
    <row r="7" spans="1:5" ht="20.25" customHeight="1">
      <c r="A7" s="18" t="s">
        <v>12</v>
      </c>
      <c r="B7" s="19"/>
      <c r="C7" s="17"/>
      <c r="D7" s="13"/>
      <c r="E7" s="14" t="s">
        <v>11</v>
      </c>
    </row>
    <row r="8" spans="1:5" ht="20.25" customHeight="1">
      <c r="A8" s="18" t="s">
        <v>13</v>
      </c>
      <c r="B8" s="19"/>
      <c r="C8" s="17"/>
      <c r="D8" s="13"/>
      <c r="E8" s="14" t="s">
        <v>11</v>
      </c>
    </row>
    <row r="9" spans="1:5" ht="20.25" customHeight="1">
      <c r="A9" s="18" t="s">
        <v>14</v>
      </c>
      <c r="B9" s="19"/>
      <c r="C9" s="17"/>
      <c r="D9" s="13"/>
      <c r="E9" s="14" t="s">
        <v>11</v>
      </c>
    </row>
    <row r="10" spans="1:5" ht="12.75" customHeight="1">
      <c r="A10" s="279" t="s">
        <v>15</v>
      </c>
      <c r="B10" s="279"/>
      <c r="C10" s="279"/>
      <c r="D10" s="279"/>
      <c r="E10" s="279"/>
    </row>
    <row r="11" spans="1:5" ht="12.75" customHeight="1">
      <c r="A11" s="260" t="s">
        <v>16</v>
      </c>
      <c r="B11" s="260"/>
      <c r="C11" s="260"/>
      <c r="D11" s="260"/>
      <c r="E11" s="260"/>
    </row>
    <row r="12" spans="1:5" ht="12.75" customHeight="1">
      <c r="A12" s="275" t="s">
        <v>17</v>
      </c>
      <c r="B12" s="275"/>
      <c r="C12" s="275"/>
      <c r="D12" s="275"/>
      <c r="E12" s="275"/>
    </row>
    <row r="13" spans="1:5" ht="12.75" customHeight="1">
      <c r="A13" s="275" t="s">
        <v>18</v>
      </c>
      <c r="B13" s="275"/>
      <c r="C13" s="275"/>
      <c r="D13" s="275"/>
      <c r="E13" s="275"/>
    </row>
    <row r="14" spans="1:5" ht="12.75" customHeight="1">
      <c r="A14" s="275" t="s">
        <v>19</v>
      </c>
      <c r="B14" s="275"/>
      <c r="C14" s="275"/>
      <c r="D14" s="275"/>
      <c r="E14" s="275"/>
    </row>
    <row r="15" spans="1:5" ht="12.75">
      <c r="A15" s="276" t="s">
        <v>20</v>
      </c>
      <c r="B15" s="276"/>
      <c r="C15" s="276"/>
      <c r="D15" s="276"/>
      <c r="E15" s="276"/>
    </row>
    <row r="16" spans="1:5" ht="12.75" customHeight="1">
      <c r="A16" s="260" t="s">
        <v>21</v>
      </c>
      <c r="B16" s="260"/>
      <c r="C16" s="260"/>
      <c r="D16" s="260"/>
      <c r="E16" s="260"/>
    </row>
    <row r="17" spans="1:5" ht="12.75" customHeight="1">
      <c r="A17" s="260" t="s">
        <v>22</v>
      </c>
      <c r="B17" s="260"/>
      <c r="C17" s="260"/>
      <c r="D17" s="260"/>
      <c r="E17" s="260"/>
    </row>
    <row r="18" spans="1:5" ht="15.75" customHeight="1">
      <c r="A18" s="277" t="s">
        <v>23</v>
      </c>
      <c r="B18" s="277"/>
      <c r="C18" s="277"/>
      <c r="D18" s="277"/>
      <c r="E18" s="21">
        <f>SUM(E6:E9)</f>
        <v>0</v>
      </c>
    </row>
    <row r="19" spans="1:5" ht="17.25" customHeight="1">
      <c r="A19" s="10" t="s">
        <v>24</v>
      </c>
      <c r="B19" s="20"/>
      <c r="C19" s="22"/>
      <c r="D19" s="23"/>
      <c r="E19" s="24"/>
    </row>
    <row r="20" spans="1:5" ht="19.5" customHeight="1">
      <c r="A20" s="25" t="s">
        <v>25</v>
      </c>
      <c r="B20" s="26"/>
      <c r="C20" s="27"/>
      <c r="D20" s="28"/>
      <c r="E20" s="26"/>
    </row>
    <row r="21" spans="1:5" ht="13.5" customHeight="1">
      <c r="A21" s="29" t="s">
        <v>26</v>
      </c>
      <c r="B21" s="29"/>
      <c r="C21" s="30"/>
      <c r="D21" s="31"/>
      <c r="E21" s="29"/>
    </row>
    <row r="22" spans="1:5" ht="13.5" customHeight="1">
      <c r="A22" s="32" t="s">
        <v>27</v>
      </c>
      <c r="B22" s="33" t="s">
        <v>9</v>
      </c>
      <c r="C22" s="34">
        <v>18</v>
      </c>
      <c r="D22" s="35"/>
      <c r="E22" s="36">
        <f>C22*D22</f>
        <v>0</v>
      </c>
    </row>
    <row r="23" spans="1:5" ht="13.5" customHeight="1">
      <c r="A23" s="32" t="s">
        <v>28</v>
      </c>
      <c r="B23" s="33" t="s">
        <v>9</v>
      </c>
      <c r="C23" s="34">
        <v>4</v>
      </c>
      <c r="D23" s="35"/>
      <c r="E23" s="36">
        <f>C23*D23</f>
        <v>0</v>
      </c>
    </row>
    <row r="24" spans="1:5" ht="13.5" customHeight="1">
      <c r="A24" s="32" t="s">
        <v>29</v>
      </c>
      <c r="B24" s="33" t="s">
        <v>9</v>
      </c>
      <c r="C24" s="34">
        <v>2</v>
      </c>
      <c r="D24" s="35"/>
      <c r="E24" s="36">
        <f>C24*D24</f>
        <v>0</v>
      </c>
    </row>
    <row r="25" spans="1:5" ht="13.5" customHeight="1">
      <c r="A25" s="37" t="s">
        <v>30</v>
      </c>
      <c r="B25" s="38"/>
      <c r="C25" s="39">
        <f>SUM(C22:C24)</f>
        <v>24</v>
      </c>
      <c r="D25" s="40"/>
      <c r="E25" s="41">
        <f>SUM(E22:E24)</f>
        <v>0</v>
      </c>
    </row>
    <row r="26" spans="1:5" ht="13.5" customHeight="1">
      <c r="A26" s="268" t="s">
        <v>31</v>
      </c>
      <c r="B26" s="268"/>
      <c r="C26" s="268"/>
      <c r="D26" s="268"/>
      <c r="E26" s="268"/>
    </row>
    <row r="27" spans="1:5" ht="13.5" customHeight="1">
      <c r="A27" s="43" t="s">
        <v>32</v>
      </c>
      <c r="B27" s="44" t="s">
        <v>33</v>
      </c>
      <c r="C27" s="45">
        <f>ROUND((C25*0.3),1)</f>
        <v>7.2</v>
      </c>
      <c r="D27" s="46"/>
      <c r="E27" s="36">
        <f aca="true" t="shared" si="0" ref="E27:E35">C27*D27</f>
        <v>0</v>
      </c>
    </row>
    <row r="28" spans="1:5" ht="13.5" customHeight="1">
      <c r="A28" s="43" t="s">
        <v>34</v>
      </c>
      <c r="B28" s="44" t="s">
        <v>35</v>
      </c>
      <c r="C28" s="45">
        <f>0.5*C25</f>
        <v>12</v>
      </c>
      <c r="D28" s="46"/>
      <c r="E28" s="36">
        <f t="shared" si="0"/>
        <v>0</v>
      </c>
    </row>
    <row r="29" spans="1:5" ht="13.5" customHeight="1">
      <c r="A29" s="43" t="s">
        <v>36</v>
      </c>
      <c r="B29" s="44" t="s">
        <v>9</v>
      </c>
      <c r="C29" s="45">
        <f>(C25*3)</f>
        <v>72</v>
      </c>
      <c r="D29" s="46"/>
      <c r="E29" s="36">
        <f t="shared" si="0"/>
        <v>0</v>
      </c>
    </row>
    <row r="30" spans="1:5" ht="13.5" customHeight="1">
      <c r="A30" s="43" t="s">
        <v>37</v>
      </c>
      <c r="B30" s="44" t="s">
        <v>9</v>
      </c>
      <c r="C30" s="45">
        <f>(C25*3)</f>
        <v>72</v>
      </c>
      <c r="D30" s="46"/>
      <c r="E30" s="36">
        <f t="shared" si="0"/>
        <v>0</v>
      </c>
    </row>
    <row r="31" spans="1:5" ht="13.5" customHeight="1">
      <c r="A31" s="43" t="s">
        <v>38</v>
      </c>
      <c r="B31" s="44" t="s">
        <v>35</v>
      </c>
      <c r="C31" s="45">
        <f>(C25)*3</f>
        <v>72</v>
      </c>
      <c r="D31" s="46"/>
      <c r="E31" s="36">
        <f t="shared" si="0"/>
        <v>0</v>
      </c>
    </row>
    <row r="32" spans="1:5" ht="13.5" customHeight="1">
      <c r="A32" s="47" t="s">
        <v>39</v>
      </c>
      <c r="B32" s="48" t="s">
        <v>40</v>
      </c>
      <c r="C32" s="49">
        <f>ROUND(0.05*C25,1)</f>
        <v>1.2</v>
      </c>
      <c r="D32" s="46"/>
      <c r="E32" s="50">
        <f t="shared" si="0"/>
        <v>0</v>
      </c>
    </row>
    <row r="33" spans="1:5" ht="13.5" customHeight="1">
      <c r="A33" s="51" t="s">
        <v>41</v>
      </c>
      <c r="B33" s="44" t="s">
        <v>40</v>
      </c>
      <c r="C33" s="52">
        <f>C25*0.1</f>
        <v>2.4000000000000004</v>
      </c>
      <c r="D33" s="53"/>
      <c r="E33" s="36">
        <f t="shared" si="0"/>
        <v>0</v>
      </c>
    </row>
    <row r="34" spans="1:5" ht="13.5" customHeight="1">
      <c r="A34" s="51" t="s">
        <v>42</v>
      </c>
      <c r="B34" s="44" t="s">
        <v>40</v>
      </c>
      <c r="C34" s="45">
        <f>C25*0.8</f>
        <v>19.200000000000003</v>
      </c>
      <c r="D34" s="46"/>
      <c r="E34" s="36">
        <f t="shared" si="0"/>
        <v>0</v>
      </c>
    </row>
    <row r="35" spans="1:5" ht="13.5" customHeight="1">
      <c r="A35" s="51" t="s">
        <v>43</v>
      </c>
      <c r="B35" s="44" t="s">
        <v>40</v>
      </c>
      <c r="C35" s="45">
        <f>C25*0.1</f>
        <v>2.4000000000000004</v>
      </c>
      <c r="D35" s="46"/>
      <c r="E35" s="36">
        <f t="shared" si="0"/>
        <v>0</v>
      </c>
    </row>
    <row r="36" spans="1:5" ht="13.5" customHeight="1">
      <c r="A36" s="272" t="s">
        <v>44</v>
      </c>
      <c r="B36" s="272"/>
      <c r="C36" s="272"/>
      <c r="D36" s="55"/>
      <c r="E36" s="56">
        <f>SUM(E27:E35)</f>
        <v>0</v>
      </c>
    </row>
    <row r="37" spans="1:5" ht="13.5" customHeight="1">
      <c r="A37" s="57" t="s">
        <v>45</v>
      </c>
      <c r="B37" s="58" t="s">
        <v>46</v>
      </c>
      <c r="C37" s="57"/>
      <c r="D37" s="59"/>
      <c r="E37" s="60">
        <f>E25+E36</f>
        <v>0</v>
      </c>
    </row>
    <row r="38" spans="1:5" ht="13.5" customHeight="1">
      <c r="A38" s="273" t="s">
        <v>47</v>
      </c>
      <c r="B38" s="273"/>
      <c r="C38" s="273"/>
      <c r="D38" s="61"/>
      <c r="E38" s="62"/>
    </row>
    <row r="39" spans="1:5" ht="13.5" customHeight="1">
      <c r="A39" s="63" t="s">
        <v>48</v>
      </c>
      <c r="B39" s="33" t="s">
        <v>9</v>
      </c>
      <c r="C39" s="64">
        <v>2</v>
      </c>
      <c r="D39" s="35"/>
      <c r="E39" s="36">
        <f>C39*D39</f>
        <v>0</v>
      </c>
    </row>
    <row r="40" spans="1:5" ht="13.5" customHeight="1">
      <c r="A40" s="274" t="s">
        <v>49</v>
      </c>
      <c r="B40" s="274"/>
      <c r="C40" s="274"/>
      <c r="D40" s="35"/>
      <c r="E40" s="36"/>
    </row>
    <row r="41" spans="1:5" ht="13.5" customHeight="1">
      <c r="A41" s="63" t="s">
        <v>50</v>
      </c>
      <c r="B41" s="33" t="s">
        <v>9</v>
      </c>
      <c r="C41" s="64">
        <v>2</v>
      </c>
      <c r="D41" s="35"/>
      <c r="E41" s="36">
        <f>C41*D41</f>
        <v>0</v>
      </c>
    </row>
    <row r="42" spans="1:5" ht="13.5" customHeight="1">
      <c r="A42" s="65" t="s">
        <v>51</v>
      </c>
      <c r="B42" s="33"/>
      <c r="C42" s="64"/>
      <c r="D42" s="35"/>
      <c r="E42" s="36"/>
    </row>
    <row r="43" spans="1:5" ht="13.5" customHeight="1">
      <c r="A43" s="66" t="s">
        <v>52</v>
      </c>
      <c r="B43" s="67"/>
      <c r="C43" s="68">
        <f>SUM(C39:C42)</f>
        <v>4</v>
      </c>
      <c r="D43" s="69"/>
      <c r="E43" s="41">
        <f>SUM(E39:E42)</f>
        <v>0</v>
      </c>
    </row>
    <row r="44" spans="1:5" ht="13.5" customHeight="1">
      <c r="A44" s="268" t="s">
        <v>53</v>
      </c>
      <c r="B44" s="268"/>
      <c r="C44" s="268"/>
      <c r="D44" s="268"/>
      <c r="E44" s="268"/>
    </row>
    <row r="45" spans="1:5" ht="13.5" customHeight="1">
      <c r="A45" s="43" t="s">
        <v>32</v>
      </c>
      <c r="B45" s="44" t="s">
        <v>33</v>
      </c>
      <c r="C45" s="45">
        <f>C43*0.2</f>
        <v>0.8</v>
      </c>
      <c r="D45" s="46"/>
      <c r="E45" s="36">
        <f aca="true" t="shared" si="1" ref="E45:E51">C45*D45</f>
        <v>0</v>
      </c>
    </row>
    <row r="46" spans="1:5" ht="13.5" customHeight="1">
      <c r="A46" s="43" t="s">
        <v>38</v>
      </c>
      <c r="B46" s="44" t="s">
        <v>35</v>
      </c>
      <c r="C46" s="45">
        <f>C43*3</f>
        <v>12</v>
      </c>
      <c r="D46" s="46"/>
      <c r="E46" s="36">
        <f t="shared" si="1"/>
        <v>0</v>
      </c>
    </row>
    <row r="47" spans="1:5" ht="13.5" customHeight="1">
      <c r="A47" s="43" t="s">
        <v>54</v>
      </c>
      <c r="B47" s="44" t="s">
        <v>9</v>
      </c>
      <c r="C47" s="45">
        <f>C43*3</f>
        <v>12</v>
      </c>
      <c r="D47" s="46"/>
      <c r="E47" s="36">
        <f t="shared" si="1"/>
        <v>0</v>
      </c>
    </row>
    <row r="48" spans="1:5" ht="13.5" customHeight="1">
      <c r="A48" s="43" t="s">
        <v>37</v>
      </c>
      <c r="B48" s="44" t="s">
        <v>9</v>
      </c>
      <c r="C48" s="45">
        <f>C43*3</f>
        <v>12</v>
      </c>
      <c r="D48" s="46"/>
      <c r="E48" s="36">
        <f t="shared" si="1"/>
        <v>0</v>
      </c>
    </row>
    <row r="49" spans="1:5" ht="13.5" customHeight="1">
      <c r="A49" s="51" t="s">
        <v>41</v>
      </c>
      <c r="B49" s="44" t="s">
        <v>40</v>
      </c>
      <c r="C49" s="52">
        <f>C43*0.1</f>
        <v>0.4</v>
      </c>
      <c r="D49" s="53"/>
      <c r="E49" s="36">
        <f t="shared" si="1"/>
        <v>0</v>
      </c>
    </row>
    <row r="50" spans="1:5" ht="13.5" customHeight="1">
      <c r="A50" s="51" t="s">
        <v>42</v>
      </c>
      <c r="B50" s="44" t="s">
        <v>40</v>
      </c>
      <c r="C50" s="45">
        <f>C43*0.4</f>
        <v>1.6</v>
      </c>
      <c r="D50" s="46"/>
      <c r="E50" s="36">
        <f t="shared" si="1"/>
        <v>0</v>
      </c>
    </row>
    <row r="51" spans="1:5" ht="13.5" customHeight="1">
      <c r="A51" s="51" t="s">
        <v>43</v>
      </c>
      <c r="B51" s="44" t="s">
        <v>40</v>
      </c>
      <c r="C51" s="45">
        <f>C43*0.05</f>
        <v>0.2</v>
      </c>
      <c r="D51" s="46"/>
      <c r="E51" s="36">
        <f t="shared" si="1"/>
        <v>0</v>
      </c>
    </row>
    <row r="52" spans="1:5" ht="13.5" customHeight="1">
      <c r="A52" s="272" t="s">
        <v>55</v>
      </c>
      <c r="B52" s="272"/>
      <c r="C52" s="272"/>
      <c r="D52" s="272"/>
      <c r="E52" s="56">
        <f>SUM(E45:E51)</f>
        <v>0</v>
      </c>
    </row>
    <row r="53" spans="1:5" ht="13.5" customHeight="1">
      <c r="A53" s="57" t="s">
        <v>56</v>
      </c>
      <c r="B53" s="58" t="s">
        <v>46</v>
      </c>
      <c r="C53" s="57"/>
      <c r="D53" s="59"/>
      <c r="E53" s="60">
        <f>E52+E43</f>
        <v>0</v>
      </c>
    </row>
    <row r="54" spans="1:5" ht="15">
      <c r="A54" s="70" t="s">
        <v>57</v>
      </c>
      <c r="B54" s="71"/>
      <c r="C54" s="72"/>
      <c r="D54" s="72"/>
      <c r="E54" s="73"/>
    </row>
    <row r="55" spans="1:5" ht="14.25">
      <c r="A55" s="74" t="s">
        <v>58</v>
      </c>
      <c r="B55" s="75" t="s">
        <v>9</v>
      </c>
      <c r="C55" s="76">
        <v>40</v>
      </c>
      <c r="D55" s="77"/>
      <c r="E55" s="50">
        <f>C55*D56</f>
        <v>0</v>
      </c>
    </row>
    <row r="56" spans="1:5" ht="14.25">
      <c r="A56" s="74" t="s">
        <v>59</v>
      </c>
      <c r="B56" s="75" t="s">
        <v>9</v>
      </c>
      <c r="C56" s="76">
        <v>200</v>
      </c>
      <c r="D56" s="77"/>
      <c r="E56" s="50">
        <f>C56*D57</f>
        <v>0</v>
      </c>
    </row>
    <row r="57" spans="1:5" ht="14.25">
      <c r="A57" s="32" t="s">
        <v>60</v>
      </c>
      <c r="B57" s="75" t="s">
        <v>9</v>
      </c>
      <c r="C57" s="76">
        <v>55</v>
      </c>
      <c r="D57" s="77"/>
      <c r="E57" s="50">
        <f>C57*D58</f>
        <v>0</v>
      </c>
    </row>
    <row r="58" spans="1:5" ht="14.25">
      <c r="A58" s="32" t="s">
        <v>61</v>
      </c>
      <c r="B58" s="75" t="s">
        <v>9</v>
      </c>
      <c r="C58" s="76">
        <v>40</v>
      </c>
      <c r="D58" s="77"/>
      <c r="E58" s="50">
        <f>C58*D59</f>
        <v>0</v>
      </c>
    </row>
    <row r="59" spans="1:5" ht="14.25">
      <c r="A59" s="74" t="s">
        <v>62</v>
      </c>
      <c r="B59" s="75" t="s">
        <v>9</v>
      </c>
      <c r="C59" s="76">
        <v>42</v>
      </c>
      <c r="D59" s="77"/>
      <c r="E59" s="50">
        <f>C59*D59</f>
        <v>0</v>
      </c>
    </row>
    <row r="60" spans="1:5" ht="14.25">
      <c r="A60" s="74" t="s">
        <v>63</v>
      </c>
      <c r="B60" s="75" t="s">
        <v>9</v>
      </c>
      <c r="C60" s="76">
        <v>28</v>
      </c>
      <c r="D60" s="77"/>
      <c r="E60" s="50">
        <f>C60*D60</f>
        <v>0</v>
      </c>
    </row>
    <row r="61" spans="1:5" ht="14.25">
      <c r="A61" s="74" t="s">
        <v>64</v>
      </c>
      <c r="B61" s="75" t="s">
        <v>9</v>
      </c>
      <c r="C61" s="76">
        <v>70</v>
      </c>
      <c r="D61" s="77"/>
      <c r="E61" s="50">
        <f>C61*D61</f>
        <v>0</v>
      </c>
    </row>
    <row r="62" spans="1:5" ht="14.25">
      <c r="A62" s="32" t="s">
        <v>65</v>
      </c>
      <c r="B62" s="75" t="s">
        <v>9</v>
      </c>
      <c r="C62" s="76">
        <v>50</v>
      </c>
      <c r="D62" s="77"/>
      <c r="E62" s="50">
        <f>C62*D62</f>
        <v>0</v>
      </c>
    </row>
    <row r="63" spans="1:5" ht="14.25">
      <c r="A63" s="32" t="s">
        <v>66</v>
      </c>
      <c r="B63" s="75" t="s">
        <v>9</v>
      </c>
      <c r="C63" s="76">
        <v>40</v>
      </c>
      <c r="D63" s="77"/>
      <c r="E63" s="50">
        <f>C63*D63</f>
        <v>0</v>
      </c>
    </row>
    <row r="64" spans="1:5" ht="15.75">
      <c r="A64" s="78" t="s">
        <v>67</v>
      </c>
      <c r="B64" s="79"/>
      <c r="C64" s="80">
        <f>SUM(C55:C63)</f>
        <v>565</v>
      </c>
      <c r="D64" s="80"/>
      <c r="E64" s="81">
        <f>SUM(E55:E63)</f>
        <v>0</v>
      </c>
    </row>
    <row r="65" spans="1:5" ht="15">
      <c r="A65" s="270" t="s">
        <v>68</v>
      </c>
      <c r="B65" s="270"/>
      <c r="C65" s="270"/>
      <c r="D65" s="72"/>
      <c r="E65" s="50"/>
    </row>
    <row r="66" spans="1:5" ht="14.25">
      <c r="A66" s="47" t="s">
        <v>32</v>
      </c>
      <c r="B66" s="48" t="s">
        <v>33</v>
      </c>
      <c r="C66" s="82">
        <f>ROUND(C64*0.01,1)</f>
        <v>5.7</v>
      </c>
      <c r="D66" s="83"/>
      <c r="E66" s="50">
        <f>ROUND(C66*D66,0)</f>
        <v>0</v>
      </c>
    </row>
    <row r="67" spans="1:5" ht="14.25">
      <c r="A67" s="47" t="s">
        <v>69</v>
      </c>
      <c r="B67" s="48" t="s">
        <v>9</v>
      </c>
      <c r="C67" s="82">
        <f>2*(C64)</f>
        <v>1130</v>
      </c>
      <c r="D67" s="83"/>
      <c r="E67" s="50">
        <f>C67*D67</f>
        <v>0</v>
      </c>
    </row>
    <row r="68" spans="1:5" ht="14.25">
      <c r="A68" s="47" t="s">
        <v>70</v>
      </c>
      <c r="B68" s="48" t="s">
        <v>71</v>
      </c>
      <c r="C68" s="82">
        <v>160</v>
      </c>
      <c r="D68" s="83"/>
      <c r="E68" s="50">
        <f>C68*D68</f>
        <v>0</v>
      </c>
    </row>
    <row r="69" spans="1:5" ht="14.25">
      <c r="A69" s="47" t="s">
        <v>39</v>
      </c>
      <c r="B69" s="48" t="s">
        <v>40</v>
      </c>
      <c r="C69" s="49">
        <f>ROUND((C64)*0.001,3)</f>
        <v>0.565</v>
      </c>
      <c r="D69" s="84"/>
      <c r="E69" s="50">
        <f>C69*D69</f>
        <v>0</v>
      </c>
    </row>
    <row r="70" spans="1:5" ht="14.25">
      <c r="A70" s="85" t="s">
        <v>41</v>
      </c>
      <c r="B70" s="48" t="s">
        <v>40</v>
      </c>
      <c r="C70" s="49">
        <v>21</v>
      </c>
      <c r="D70" s="84"/>
      <c r="E70" s="50">
        <f>C70*D70</f>
        <v>0</v>
      </c>
    </row>
    <row r="71" spans="1:5" ht="15">
      <c r="A71" s="269" t="s">
        <v>72</v>
      </c>
      <c r="B71" s="269"/>
      <c r="C71" s="269"/>
      <c r="D71" s="269"/>
      <c r="E71" s="86">
        <f>SUM(E66:E70)</f>
        <v>0</v>
      </c>
    </row>
    <row r="72" spans="1:5" ht="15">
      <c r="A72" s="57" t="s">
        <v>73</v>
      </c>
      <c r="B72" s="58" t="s">
        <v>46</v>
      </c>
      <c r="C72" s="57"/>
      <c r="D72" s="59"/>
      <c r="E72" s="60">
        <f>E64+E71</f>
        <v>0</v>
      </c>
    </row>
    <row r="73" spans="1:5" ht="15.75">
      <c r="A73" s="87" t="s">
        <v>74</v>
      </c>
      <c r="B73" s="71"/>
      <c r="C73" s="72"/>
      <c r="D73" s="72"/>
      <c r="E73" s="73"/>
    </row>
    <row r="74" spans="1:5" ht="14.25">
      <c r="A74" s="32" t="s">
        <v>75</v>
      </c>
      <c r="B74" s="75" t="s">
        <v>9</v>
      </c>
      <c r="C74" s="72">
        <v>3</v>
      </c>
      <c r="D74" s="77"/>
      <c r="E74" s="50">
        <f>C74*D74</f>
        <v>0</v>
      </c>
    </row>
    <row r="75" spans="1:5" ht="14.25">
      <c r="A75" s="32" t="s">
        <v>76</v>
      </c>
      <c r="B75" s="75" t="s">
        <v>9</v>
      </c>
      <c r="C75" s="72">
        <v>4</v>
      </c>
      <c r="D75" s="77"/>
      <c r="E75" s="50">
        <f>C75*D75</f>
        <v>0</v>
      </c>
    </row>
    <row r="76" spans="1:5" ht="15.75">
      <c r="A76" s="78" t="s">
        <v>77</v>
      </c>
      <c r="B76" s="79"/>
      <c r="C76" s="80">
        <f>SUM(C74:C75)</f>
        <v>7</v>
      </c>
      <c r="D76" s="80"/>
      <c r="E76" s="81">
        <f>SUM(E74:E75)</f>
        <v>0</v>
      </c>
    </row>
    <row r="77" spans="1:5" ht="15">
      <c r="A77" s="270" t="s">
        <v>78</v>
      </c>
      <c r="B77" s="270"/>
      <c r="C77" s="270"/>
      <c r="D77" s="270"/>
      <c r="E77" s="50"/>
    </row>
    <row r="78" spans="1:5" ht="14.25">
      <c r="A78" s="47" t="s">
        <v>32</v>
      </c>
      <c r="B78" s="48" t="s">
        <v>33</v>
      </c>
      <c r="C78" s="82">
        <f>ROUND(C76*0.01,1)</f>
        <v>0.1</v>
      </c>
      <c r="D78" s="83"/>
      <c r="E78" s="50">
        <f>ROUND(C78*D78,0)</f>
        <v>0</v>
      </c>
    </row>
    <row r="79" spans="1:5" ht="14.25">
      <c r="A79" s="47" t="s">
        <v>79</v>
      </c>
      <c r="B79" s="48" t="s">
        <v>71</v>
      </c>
      <c r="C79" s="82">
        <v>25</v>
      </c>
      <c r="D79" s="83"/>
      <c r="E79" s="50">
        <f>C79*D79</f>
        <v>0</v>
      </c>
    </row>
    <row r="80" spans="1:5" ht="14.25">
      <c r="A80" s="47" t="s">
        <v>80</v>
      </c>
      <c r="B80" s="48" t="s">
        <v>40</v>
      </c>
      <c r="C80" s="49">
        <f>ROUND(C76*0.05,1)</f>
        <v>0.4</v>
      </c>
      <c r="D80" s="84"/>
      <c r="E80" s="50">
        <f>C80*D80</f>
        <v>0</v>
      </c>
    </row>
    <row r="81" spans="1:5" ht="14.25">
      <c r="A81" s="85" t="s">
        <v>41</v>
      </c>
      <c r="B81" s="48" t="s">
        <v>40</v>
      </c>
      <c r="C81" s="49">
        <v>2.5</v>
      </c>
      <c r="D81" s="84"/>
      <c r="E81" s="50">
        <f>C81*D81</f>
        <v>0</v>
      </c>
    </row>
    <row r="82" spans="1:5" ht="15">
      <c r="A82" s="269" t="s">
        <v>81</v>
      </c>
      <c r="B82" s="269"/>
      <c r="C82" s="269"/>
      <c r="D82" s="269"/>
      <c r="E82" s="86">
        <f>SUM(E78:E81)</f>
        <v>0</v>
      </c>
    </row>
    <row r="83" spans="1:5" ht="15">
      <c r="A83" s="57" t="s">
        <v>82</v>
      </c>
      <c r="B83" s="58" t="s">
        <v>46</v>
      </c>
      <c r="C83" s="57"/>
      <c r="D83" s="59"/>
      <c r="E83" s="60">
        <f>E76+E82</f>
        <v>0</v>
      </c>
    </row>
    <row r="84" spans="1:5" ht="15">
      <c r="A84" s="88" t="s">
        <v>83</v>
      </c>
      <c r="B84" s="76"/>
      <c r="C84" s="89"/>
      <c r="D84" s="35"/>
      <c r="E84" s="90"/>
    </row>
    <row r="85" spans="1:5" ht="14.25">
      <c r="A85" s="91" t="s">
        <v>84</v>
      </c>
      <c r="B85" s="92" t="s">
        <v>9</v>
      </c>
      <c r="C85" s="93">
        <v>3</v>
      </c>
      <c r="D85" s="35"/>
      <c r="E85" s="36">
        <f>C85*D85</f>
        <v>0</v>
      </c>
    </row>
    <row r="86" spans="1:5" ht="14.25">
      <c r="A86" s="74" t="s">
        <v>85</v>
      </c>
      <c r="B86" s="92" t="s">
        <v>9</v>
      </c>
      <c r="C86" s="93">
        <v>3</v>
      </c>
      <c r="D86" s="35"/>
      <c r="E86" s="36">
        <f>C86*D86</f>
        <v>0</v>
      </c>
    </row>
    <row r="87" spans="1:5" ht="14.25">
      <c r="A87" s="74" t="s">
        <v>86</v>
      </c>
      <c r="B87" s="92" t="s">
        <v>9</v>
      </c>
      <c r="C87" s="93">
        <v>1</v>
      </c>
      <c r="D87" s="35"/>
      <c r="E87" s="36">
        <f>C87*D87</f>
        <v>0</v>
      </c>
    </row>
    <row r="88" spans="1:5" ht="15">
      <c r="A88" s="94" t="s">
        <v>87</v>
      </c>
      <c r="B88" s="95"/>
      <c r="C88" s="96">
        <f>SUM(C85:C87)</f>
        <v>7</v>
      </c>
      <c r="D88" s="97"/>
      <c r="E88" s="56">
        <f>SUM(E85:E87)</f>
        <v>0</v>
      </c>
    </row>
    <row r="89" spans="1:5" ht="15">
      <c r="A89" s="268" t="s">
        <v>88</v>
      </c>
      <c r="B89" s="268"/>
      <c r="C89" s="268"/>
      <c r="D89" s="35"/>
      <c r="E89" s="36"/>
    </row>
    <row r="90" spans="1:5" ht="14.25">
      <c r="A90" s="43" t="s">
        <v>32</v>
      </c>
      <c r="B90" s="44" t="s">
        <v>33</v>
      </c>
      <c r="C90" s="45">
        <f>ROUND(C88*0.015,1)</f>
        <v>0.1</v>
      </c>
      <c r="D90" s="46"/>
      <c r="E90" s="36">
        <f>ROUND(C90*D90,0)</f>
        <v>0</v>
      </c>
    </row>
    <row r="91" spans="1:5" ht="14.25">
      <c r="A91" s="47" t="s">
        <v>69</v>
      </c>
      <c r="B91" s="48" t="s">
        <v>9</v>
      </c>
      <c r="C91" s="82">
        <f>(C88)*2</f>
        <v>14</v>
      </c>
      <c r="D91" s="83"/>
      <c r="E91" s="50">
        <f>C91*D91</f>
        <v>0</v>
      </c>
    </row>
    <row r="92" spans="1:5" ht="14.25">
      <c r="A92" s="47" t="s">
        <v>79</v>
      </c>
      <c r="B92" s="48" t="s">
        <v>71</v>
      </c>
      <c r="C92" s="82">
        <v>15</v>
      </c>
      <c r="D92" s="83"/>
      <c r="E92" s="50">
        <f>C92*D92</f>
        <v>0</v>
      </c>
    </row>
    <row r="93" spans="1:5" ht="14.25">
      <c r="A93" s="47" t="s">
        <v>39</v>
      </c>
      <c r="B93" s="48" t="s">
        <v>40</v>
      </c>
      <c r="C93" s="49">
        <f>ROUND(C88*0.003,2)</f>
        <v>0.02</v>
      </c>
      <c r="D93" s="84"/>
      <c r="E93" s="50">
        <f>C93*D93</f>
        <v>0</v>
      </c>
    </row>
    <row r="94" spans="1:5" ht="14.25">
      <c r="A94" s="51" t="s">
        <v>41</v>
      </c>
      <c r="B94" s="44" t="s">
        <v>40</v>
      </c>
      <c r="C94" s="52">
        <v>1</v>
      </c>
      <c r="D94" s="53"/>
      <c r="E94" s="36">
        <f>C94*D94</f>
        <v>0</v>
      </c>
    </row>
    <row r="95" spans="1:5" ht="15">
      <c r="A95" s="271" t="s">
        <v>89</v>
      </c>
      <c r="B95" s="271"/>
      <c r="C95" s="271"/>
      <c r="D95" s="271"/>
      <c r="E95" s="56">
        <f>SUM(E90:E94)</f>
        <v>0</v>
      </c>
    </row>
    <row r="96" spans="1:5" ht="15">
      <c r="A96" s="57" t="s">
        <v>90</v>
      </c>
      <c r="B96" s="58" t="s">
        <v>46</v>
      </c>
      <c r="C96" s="57"/>
      <c r="D96" s="59"/>
      <c r="E96" s="60">
        <f>E88+E95</f>
        <v>0</v>
      </c>
    </row>
    <row r="97" spans="1:5" ht="15">
      <c r="A97" s="42"/>
      <c r="B97" s="98"/>
      <c r="C97" s="42"/>
      <c r="D97" s="31"/>
      <c r="E97" s="62"/>
    </row>
    <row r="98" spans="1:5" ht="15">
      <c r="A98" s="42"/>
      <c r="B98" s="98"/>
      <c r="C98" s="42"/>
      <c r="D98" s="31"/>
      <c r="E98" s="62"/>
    </row>
    <row r="99" spans="1:5" ht="15">
      <c r="A99" s="99" t="s">
        <v>91</v>
      </c>
      <c r="B99" s="92"/>
      <c r="C99" s="93"/>
      <c r="D99" s="35"/>
      <c r="E99" s="36"/>
    </row>
    <row r="100" spans="1:5" ht="15.75">
      <c r="A100" s="100" t="s">
        <v>92</v>
      </c>
      <c r="B100" s="71"/>
      <c r="C100" s="101"/>
      <c r="D100" s="101"/>
      <c r="E100" s="86"/>
    </row>
    <row r="101" spans="1:5" s="104" customFormat="1" ht="14.25">
      <c r="A101" s="32" t="s">
        <v>93</v>
      </c>
      <c r="B101" s="48" t="s">
        <v>9</v>
      </c>
      <c r="C101" s="102">
        <v>700</v>
      </c>
      <c r="D101" s="48"/>
      <c r="E101" s="103">
        <f>C101*D101</f>
        <v>0</v>
      </c>
    </row>
    <row r="102" spans="1:5" ht="15.75">
      <c r="A102" s="78" t="s">
        <v>94</v>
      </c>
      <c r="B102" s="79"/>
      <c r="C102" s="80">
        <f>SUM(C101:C101)</f>
        <v>700</v>
      </c>
      <c r="D102" s="80"/>
      <c r="E102" s="81">
        <f>SUM(E101:E101)</f>
        <v>0</v>
      </c>
    </row>
    <row r="103" spans="1:5" ht="15.75">
      <c r="A103" s="100" t="s">
        <v>95</v>
      </c>
      <c r="B103" s="71"/>
      <c r="C103" s="101"/>
      <c r="D103" s="101"/>
      <c r="E103" s="86"/>
    </row>
    <row r="104" spans="1:5" ht="14.25">
      <c r="A104" s="32" t="s">
        <v>93</v>
      </c>
      <c r="B104" s="75" t="s">
        <v>9</v>
      </c>
      <c r="C104" s="102">
        <v>700</v>
      </c>
      <c r="D104" s="105"/>
      <c r="E104" s="103">
        <f>C104*D104</f>
        <v>0</v>
      </c>
    </row>
    <row r="105" spans="1:5" ht="15.75">
      <c r="A105" s="78" t="s">
        <v>96</v>
      </c>
      <c r="B105" s="79"/>
      <c r="C105" s="80">
        <f>SUM(C104:C104)</f>
        <v>700</v>
      </c>
      <c r="D105" s="80"/>
      <c r="E105" s="81">
        <f>SUM(E104:E104)</f>
        <v>0</v>
      </c>
    </row>
    <row r="106" spans="1:5" ht="15">
      <c r="A106" s="268" t="s">
        <v>97</v>
      </c>
      <c r="B106" s="268"/>
      <c r="C106" s="268"/>
      <c r="D106" s="35"/>
      <c r="E106" s="36"/>
    </row>
    <row r="107" spans="1:5" ht="14.25">
      <c r="A107" s="43" t="s">
        <v>98</v>
      </c>
      <c r="B107" s="44" t="s">
        <v>99</v>
      </c>
      <c r="C107" s="45">
        <v>11</v>
      </c>
      <c r="D107" s="46"/>
      <c r="E107" s="36">
        <f>ROUND(C107*D107,0)</f>
        <v>0</v>
      </c>
    </row>
    <row r="108" spans="1:5" ht="15">
      <c r="A108" s="265" t="s">
        <v>100</v>
      </c>
      <c r="B108" s="265"/>
      <c r="C108" s="265"/>
      <c r="D108" s="69"/>
      <c r="E108" s="106">
        <f>SUM(E107:E107)</f>
        <v>0</v>
      </c>
    </row>
    <row r="109" spans="1:5" ht="15">
      <c r="A109" s="107" t="s">
        <v>101</v>
      </c>
      <c r="B109" s="58" t="s">
        <v>102</v>
      </c>
      <c r="C109" s="57"/>
      <c r="D109" s="108"/>
      <c r="E109" s="109">
        <f>E102+E105+E108</f>
        <v>0</v>
      </c>
    </row>
    <row r="110" spans="1:5" ht="15.75" customHeight="1">
      <c r="A110" s="99" t="s">
        <v>103</v>
      </c>
      <c r="B110" s="42"/>
      <c r="C110" s="42"/>
      <c r="D110" s="42"/>
      <c r="E110" s="110"/>
    </row>
    <row r="111" spans="1:5" ht="15.75" customHeight="1">
      <c r="A111" s="63" t="s">
        <v>104</v>
      </c>
      <c r="B111" s="92" t="s">
        <v>40</v>
      </c>
      <c r="C111" s="89">
        <v>57</v>
      </c>
      <c r="D111" s="111"/>
      <c r="E111" s="36">
        <f>C111*D111</f>
        <v>0</v>
      </c>
    </row>
    <row r="112" spans="1:5" ht="13.5" customHeight="1">
      <c r="A112" s="112" t="s">
        <v>105</v>
      </c>
      <c r="B112" s="33" t="s">
        <v>33</v>
      </c>
      <c r="C112" s="89">
        <v>34.5</v>
      </c>
      <c r="D112" s="111"/>
      <c r="E112" s="36">
        <f>C112*D112</f>
        <v>0</v>
      </c>
    </row>
    <row r="113" spans="1:5" ht="17.25" customHeight="1">
      <c r="A113" s="107" t="s">
        <v>106</v>
      </c>
      <c r="B113" s="58" t="s">
        <v>102</v>
      </c>
      <c r="C113" s="57"/>
      <c r="D113" s="108"/>
      <c r="E113" s="109">
        <f>SUM(E111:E112)</f>
        <v>0</v>
      </c>
    </row>
    <row r="114" spans="1:5" ht="17.25" customHeight="1">
      <c r="A114" s="266" t="s">
        <v>107</v>
      </c>
      <c r="B114" s="266"/>
      <c r="C114" s="266"/>
      <c r="D114" s="266"/>
      <c r="E114" s="113">
        <f>E113+E109+E96+E83+E72+E53+E37</f>
        <v>0</v>
      </c>
    </row>
    <row r="115" spans="1:5" ht="9.75" customHeight="1">
      <c r="A115" s="114"/>
      <c r="B115" s="76"/>
      <c r="C115" s="115"/>
      <c r="D115" s="61"/>
      <c r="E115" s="62"/>
    </row>
    <row r="116" spans="1:5" ht="18.75" customHeight="1">
      <c r="A116" s="267" t="s">
        <v>108</v>
      </c>
      <c r="B116" s="267"/>
      <c r="C116" s="267"/>
      <c r="D116" s="267"/>
      <c r="E116" s="267"/>
    </row>
    <row r="117" spans="1:5" ht="13.5" customHeight="1">
      <c r="A117" s="268" t="s">
        <v>109</v>
      </c>
      <c r="B117" s="268"/>
      <c r="C117" s="268"/>
      <c r="D117" s="268"/>
      <c r="E117" s="268"/>
    </row>
    <row r="118" spans="1:5" ht="13.5" customHeight="1">
      <c r="A118" s="116" t="s">
        <v>110</v>
      </c>
      <c r="B118" s="117" t="s">
        <v>111</v>
      </c>
      <c r="C118" s="118">
        <v>1</v>
      </c>
      <c r="D118" s="119"/>
      <c r="E118" s="120">
        <f>ROUND(C118*D118,0)</f>
        <v>0</v>
      </c>
    </row>
    <row r="119" spans="1:5" ht="13.5" customHeight="1">
      <c r="A119" s="121" t="s">
        <v>112</v>
      </c>
      <c r="B119" s="122" t="s">
        <v>9</v>
      </c>
      <c r="C119" s="45">
        <f>C25</f>
        <v>24</v>
      </c>
      <c r="D119" s="46"/>
      <c r="E119" s="36">
        <f aca="true" t="shared" si="2" ref="E119:E125">C119*D119</f>
        <v>0</v>
      </c>
    </row>
    <row r="120" spans="1:5" ht="13.5" customHeight="1">
      <c r="A120" s="123" t="s">
        <v>113</v>
      </c>
      <c r="B120" s="122" t="s">
        <v>9</v>
      </c>
      <c r="C120" s="45">
        <f>C25</f>
        <v>24</v>
      </c>
      <c r="D120" s="46"/>
      <c r="E120" s="36">
        <f t="shared" si="2"/>
        <v>0</v>
      </c>
    </row>
    <row r="121" spans="1:5" ht="13.5" customHeight="1">
      <c r="A121" s="123" t="s">
        <v>114</v>
      </c>
      <c r="B121" s="122" t="s">
        <v>9</v>
      </c>
      <c r="C121" s="45">
        <f>C25</f>
        <v>24</v>
      </c>
      <c r="D121" s="46"/>
      <c r="E121" s="36">
        <f t="shared" si="2"/>
        <v>0</v>
      </c>
    </row>
    <row r="122" spans="1:5" ht="13.5" customHeight="1">
      <c r="A122" s="123" t="s">
        <v>115</v>
      </c>
      <c r="B122" s="122" t="s">
        <v>9</v>
      </c>
      <c r="C122" s="45">
        <f>C25</f>
        <v>24</v>
      </c>
      <c r="D122" s="46"/>
      <c r="E122" s="36">
        <f t="shared" si="2"/>
        <v>0</v>
      </c>
    </row>
    <row r="123" spans="1:5" ht="13.5" customHeight="1">
      <c r="A123" s="124" t="s">
        <v>116</v>
      </c>
      <c r="B123" s="44" t="s">
        <v>71</v>
      </c>
      <c r="C123" s="45">
        <f>C25</f>
        <v>24</v>
      </c>
      <c r="D123" s="46"/>
      <c r="E123" s="36">
        <f t="shared" si="2"/>
        <v>0</v>
      </c>
    </row>
    <row r="124" spans="1:5" ht="13.5" customHeight="1">
      <c r="A124" s="125" t="s">
        <v>117</v>
      </c>
      <c r="B124" s="122" t="s">
        <v>9</v>
      </c>
      <c r="C124" s="45">
        <f>C25</f>
        <v>24</v>
      </c>
      <c r="D124" s="46"/>
      <c r="E124" s="36">
        <f t="shared" si="2"/>
        <v>0</v>
      </c>
    </row>
    <row r="125" spans="1:5" ht="13.5" customHeight="1">
      <c r="A125" s="125" t="s">
        <v>118</v>
      </c>
      <c r="B125" s="122" t="s">
        <v>40</v>
      </c>
      <c r="C125" s="45">
        <f>C35</f>
        <v>2.4000000000000004</v>
      </c>
      <c r="D125" s="46"/>
      <c r="E125" s="36">
        <f t="shared" si="2"/>
        <v>0</v>
      </c>
    </row>
    <row r="126" spans="1:5" ht="13.5" customHeight="1">
      <c r="A126" s="126" t="s">
        <v>119</v>
      </c>
      <c r="B126" s="127" t="s">
        <v>46</v>
      </c>
      <c r="C126" s="128"/>
      <c r="D126" s="129"/>
      <c r="E126" s="62">
        <f>SUM(E118:E125)</f>
        <v>0</v>
      </c>
    </row>
    <row r="127" spans="1:5" ht="13.5" customHeight="1">
      <c r="A127" s="268" t="s">
        <v>120</v>
      </c>
      <c r="B127" s="268"/>
      <c r="C127" s="268"/>
      <c r="D127" s="268"/>
      <c r="E127" s="268"/>
    </row>
    <row r="128" spans="1:5" ht="13.5" customHeight="1">
      <c r="A128" s="130" t="s">
        <v>121</v>
      </c>
      <c r="B128" s="122" t="s">
        <v>9</v>
      </c>
      <c r="C128" s="45">
        <f>C43</f>
        <v>4</v>
      </c>
      <c r="D128" s="46"/>
      <c r="E128" s="36">
        <f>C128*D128</f>
        <v>0</v>
      </c>
    </row>
    <row r="129" spans="1:5" ht="13.5" customHeight="1">
      <c r="A129" s="123" t="s">
        <v>122</v>
      </c>
      <c r="B129" s="122" t="s">
        <v>9</v>
      </c>
      <c r="C129" s="45">
        <f>C128</f>
        <v>4</v>
      </c>
      <c r="D129" s="46"/>
      <c r="E129" s="36">
        <f>C129*D129</f>
        <v>0</v>
      </c>
    </row>
    <row r="130" spans="1:5" ht="13.5" customHeight="1">
      <c r="A130" s="123" t="s">
        <v>123</v>
      </c>
      <c r="B130" s="122" t="s">
        <v>9</v>
      </c>
      <c r="C130" s="45">
        <f>C128</f>
        <v>4</v>
      </c>
      <c r="D130" s="46"/>
      <c r="E130" s="36">
        <f>C130*D130</f>
        <v>0</v>
      </c>
    </row>
    <row r="131" spans="1:5" ht="13.5" customHeight="1">
      <c r="A131" s="124" t="s">
        <v>116</v>
      </c>
      <c r="B131" s="44" t="s">
        <v>71</v>
      </c>
      <c r="C131" s="45">
        <f>C128</f>
        <v>4</v>
      </c>
      <c r="D131" s="46"/>
      <c r="E131" s="36">
        <f>C131*D131</f>
        <v>0</v>
      </c>
    </row>
    <row r="132" spans="1:5" ht="13.5" customHeight="1">
      <c r="A132" s="126" t="s">
        <v>124</v>
      </c>
      <c r="B132" s="127"/>
      <c r="C132" s="128"/>
      <c r="D132" s="129"/>
      <c r="E132" s="62">
        <f>SUM(E128:E131)</f>
        <v>0</v>
      </c>
    </row>
    <row r="133" spans="1:5" ht="13.5" customHeight="1">
      <c r="A133" s="70" t="s">
        <v>125</v>
      </c>
      <c r="B133" s="71"/>
      <c r="C133" s="72"/>
      <c r="D133" s="72"/>
      <c r="E133" s="50"/>
    </row>
    <row r="134" spans="1:5" ht="13.5" customHeight="1">
      <c r="A134" s="131" t="s">
        <v>126</v>
      </c>
      <c r="B134" s="48" t="s">
        <v>71</v>
      </c>
      <c r="C134" s="82">
        <v>213</v>
      </c>
      <c r="D134" s="83"/>
      <c r="E134" s="50">
        <f aca="true" t="shared" si="3" ref="E134:E140">C134*D134</f>
        <v>0</v>
      </c>
    </row>
    <row r="135" spans="1:5" ht="13.5" customHeight="1">
      <c r="A135" s="132" t="s">
        <v>127</v>
      </c>
      <c r="B135" s="48" t="s">
        <v>71</v>
      </c>
      <c r="C135" s="82">
        <v>213</v>
      </c>
      <c r="D135" s="83"/>
      <c r="E135" s="50">
        <f t="shared" si="3"/>
        <v>0</v>
      </c>
    </row>
    <row r="136" spans="1:5" ht="13.5" customHeight="1">
      <c r="A136" s="132" t="s">
        <v>128</v>
      </c>
      <c r="B136" s="48" t="s">
        <v>71</v>
      </c>
      <c r="C136" s="82">
        <v>113</v>
      </c>
      <c r="D136" s="83"/>
      <c r="E136" s="50">
        <f t="shared" si="3"/>
        <v>0</v>
      </c>
    </row>
    <row r="137" spans="1:5" ht="13.5" customHeight="1">
      <c r="A137" s="121" t="s">
        <v>129</v>
      </c>
      <c r="B137" s="133" t="s">
        <v>9</v>
      </c>
      <c r="C137" s="82">
        <f>C64</f>
        <v>565</v>
      </c>
      <c r="D137" s="83"/>
      <c r="E137" s="50">
        <f t="shared" si="3"/>
        <v>0</v>
      </c>
    </row>
    <row r="138" spans="1:5" ht="13.5" customHeight="1">
      <c r="A138" s="134" t="s">
        <v>130</v>
      </c>
      <c r="B138" s="133" t="s">
        <v>9</v>
      </c>
      <c r="C138" s="82">
        <f>C137</f>
        <v>565</v>
      </c>
      <c r="D138" s="83"/>
      <c r="E138" s="50">
        <f t="shared" si="3"/>
        <v>0</v>
      </c>
    </row>
    <row r="139" spans="1:5" ht="13.5" customHeight="1">
      <c r="A139" s="135" t="s">
        <v>131</v>
      </c>
      <c r="B139" s="133" t="s">
        <v>71</v>
      </c>
      <c r="C139" s="82">
        <v>113</v>
      </c>
      <c r="D139" s="83"/>
      <c r="E139" s="50">
        <f t="shared" si="3"/>
        <v>0</v>
      </c>
    </row>
    <row r="140" spans="1:5" ht="13.5" customHeight="1">
      <c r="A140" s="135" t="s">
        <v>132</v>
      </c>
      <c r="B140" s="133" t="s">
        <v>71</v>
      </c>
      <c r="C140" s="82">
        <v>213</v>
      </c>
      <c r="D140" s="83"/>
      <c r="E140" s="50">
        <f t="shared" si="3"/>
        <v>0</v>
      </c>
    </row>
    <row r="141" spans="1:5" ht="13.5" customHeight="1">
      <c r="A141" s="136" t="s">
        <v>133</v>
      </c>
      <c r="B141" s="137" t="s">
        <v>46</v>
      </c>
      <c r="C141" s="138"/>
      <c r="D141" s="138"/>
      <c r="E141" s="86">
        <f>SUM(E134:E140)</f>
        <v>0</v>
      </c>
    </row>
    <row r="142" spans="1:5" ht="13.5" customHeight="1">
      <c r="A142" s="70" t="s">
        <v>134</v>
      </c>
      <c r="B142" s="71"/>
      <c r="C142" s="72"/>
      <c r="D142" s="72"/>
      <c r="E142" s="50"/>
    </row>
    <row r="143" spans="1:5" ht="13.5" customHeight="1">
      <c r="A143" s="131" t="s">
        <v>126</v>
      </c>
      <c r="B143" s="48" t="s">
        <v>71</v>
      </c>
      <c r="C143" s="82">
        <v>18</v>
      </c>
      <c r="D143" s="83"/>
      <c r="E143" s="50">
        <f aca="true" t="shared" si="4" ref="E143:E149">C143*D143</f>
        <v>0</v>
      </c>
    </row>
    <row r="144" spans="1:5" ht="13.5" customHeight="1">
      <c r="A144" s="132" t="s">
        <v>135</v>
      </c>
      <c r="B144" s="48" t="s">
        <v>71</v>
      </c>
      <c r="C144" s="82">
        <f>C143</f>
        <v>18</v>
      </c>
      <c r="D144" s="83"/>
      <c r="E144" s="50">
        <f t="shared" si="4"/>
        <v>0</v>
      </c>
    </row>
    <row r="145" spans="1:5" ht="13.5" customHeight="1">
      <c r="A145" s="132" t="s">
        <v>128</v>
      </c>
      <c r="B145" s="48" t="s">
        <v>71</v>
      </c>
      <c r="C145" s="82">
        <f>C143</f>
        <v>18</v>
      </c>
      <c r="D145" s="83"/>
      <c r="E145" s="50">
        <f t="shared" si="4"/>
        <v>0</v>
      </c>
    </row>
    <row r="146" spans="1:5" ht="13.5" customHeight="1">
      <c r="A146" s="121" t="s">
        <v>129</v>
      </c>
      <c r="B146" s="133" t="s">
        <v>9</v>
      </c>
      <c r="C146" s="82">
        <f>C76</f>
        <v>7</v>
      </c>
      <c r="D146" s="83"/>
      <c r="E146" s="50">
        <f t="shared" si="4"/>
        <v>0</v>
      </c>
    </row>
    <row r="147" spans="1:5" ht="13.5" customHeight="1">
      <c r="A147" s="134" t="s">
        <v>130</v>
      </c>
      <c r="B147" s="133" t="s">
        <v>9</v>
      </c>
      <c r="C147" s="82">
        <f>C146</f>
        <v>7</v>
      </c>
      <c r="D147" s="83"/>
      <c r="E147" s="50">
        <f t="shared" si="4"/>
        <v>0</v>
      </c>
    </row>
    <row r="148" spans="1:5" ht="13.5" customHeight="1">
      <c r="A148" s="135" t="s">
        <v>136</v>
      </c>
      <c r="B148" s="133" t="s">
        <v>71</v>
      </c>
      <c r="C148" s="82">
        <f>C143</f>
        <v>18</v>
      </c>
      <c r="D148" s="83"/>
      <c r="E148" s="50">
        <f t="shared" si="4"/>
        <v>0</v>
      </c>
    </row>
    <row r="149" spans="1:5" ht="13.5" customHeight="1">
      <c r="A149" s="135" t="s">
        <v>116</v>
      </c>
      <c r="B149" s="133" t="s">
        <v>71</v>
      </c>
      <c r="C149" s="82">
        <f>C143</f>
        <v>18</v>
      </c>
      <c r="D149" s="83"/>
      <c r="E149" s="50">
        <f t="shared" si="4"/>
        <v>0</v>
      </c>
    </row>
    <row r="150" spans="1:5" ht="13.5" customHeight="1">
      <c r="A150" s="136" t="s">
        <v>137</v>
      </c>
      <c r="B150" s="137" t="s">
        <v>46</v>
      </c>
      <c r="C150" s="138"/>
      <c r="D150" s="138"/>
      <c r="E150" s="86">
        <f>SUM(E143:E149)</f>
        <v>0</v>
      </c>
    </row>
    <row r="151" spans="1:5" ht="13.5" customHeight="1">
      <c r="A151" s="42" t="s">
        <v>138</v>
      </c>
      <c r="B151" s="76"/>
      <c r="C151" s="89"/>
      <c r="D151" s="35"/>
      <c r="E151" s="36"/>
    </row>
    <row r="152" spans="1:5" ht="13.5" customHeight="1">
      <c r="A152" s="131" t="s">
        <v>126</v>
      </c>
      <c r="B152" s="48" t="s">
        <v>71</v>
      </c>
      <c r="C152" s="82">
        <v>12</v>
      </c>
      <c r="D152" s="83"/>
      <c r="E152" s="50">
        <f aca="true" t="shared" si="5" ref="E152:E158">C152*D152</f>
        <v>0</v>
      </c>
    </row>
    <row r="153" spans="1:5" ht="13.5" customHeight="1">
      <c r="A153" s="132" t="s">
        <v>135</v>
      </c>
      <c r="B153" s="48" t="s">
        <v>71</v>
      </c>
      <c r="C153" s="82">
        <v>12</v>
      </c>
      <c r="D153" s="83"/>
      <c r="E153" s="50">
        <f t="shared" si="5"/>
        <v>0</v>
      </c>
    </row>
    <row r="154" spans="1:5" ht="13.5" customHeight="1">
      <c r="A154" s="132" t="s">
        <v>128</v>
      </c>
      <c r="B154" s="48" t="s">
        <v>71</v>
      </c>
      <c r="C154" s="82">
        <v>12</v>
      </c>
      <c r="D154" s="83"/>
      <c r="E154" s="50">
        <f t="shared" si="5"/>
        <v>0</v>
      </c>
    </row>
    <row r="155" spans="1:5" ht="13.5" customHeight="1">
      <c r="A155" s="139" t="s">
        <v>139</v>
      </c>
      <c r="B155" s="122" t="s">
        <v>9</v>
      </c>
      <c r="C155" s="45">
        <f>C88</f>
        <v>7</v>
      </c>
      <c r="D155" s="46"/>
      <c r="E155" s="36">
        <f t="shared" si="5"/>
        <v>0</v>
      </c>
    </row>
    <row r="156" spans="1:5" ht="13.5" customHeight="1">
      <c r="A156" s="140" t="s">
        <v>130</v>
      </c>
      <c r="B156" s="122" t="s">
        <v>9</v>
      </c>
      <c r="C156" s="45">
        <f>C155</f>
        <v>7</v>
      </c>
      <c r="D156" s="46"/>
      <c r="E156" s="36">
        <f t="shared" si="5"/>
        <v>0</v>
      </c>
    </row>
    <row r="157" spans="1:5" ht="13.5" customHeight="1">
      <c r="A157" s="43" t="s">
        <v>136</v>
      </c>
      <c r="B157" s="122" t="s">
        <v>71</v>
      </c>
      <c r="C157" s="45">
        <v>12</v>
      </c>
      <c r="D157" s="46"/>
      <c r="E157" s="36">
        <f t="shared" si="5"/>
        <v>0</v>
      </c>
    </row>
    <row r="158" spans="1:5" ht="13.5" customHeight="1">
      <c r="A158" s="43" t="s">
        <v>116</v>
      </c>
      <c r="B158" s="122" t="s">
        <v>71</v>
      </c>
      <c r="C158" s="45">
        <v>12</v>
      </c>
      <c r="D158" s="46"/>
      <c r="E158" s="36">
        <f t="shared" si="5"/>
        <v>0</v>
      </c>
    </row>
    <row r="159" spans="1:5" ht="13.5" customHeight="1">
      <c r="A159" s="126" t="s">
        <v>140</v>
      </c>
      <c r="B159" s="127"/>
      <c r="C159" s="128"/>
      <c r="D159" s="141"/>
      <c r="E159" s="62">
        <f>SUM(E152:E158)</f>
        <v>0</v>
      </c>
    </row>
    <row r="160" spans="1:5" ht="13.5" customHeight="1">
      <c r="A160" s="42" t="s">
        <v>141</v>
      </c>
      <c r="B160" s="127"/>
      <c r="C160" s="128"/>
      <c r="D160" s="142"/>
      <c r="E160" s="110"/>
    </row>
    <row r="161" spans="1:5" ht="13.5" customHeight="1">
      <c r="A161" s="132" t="s">
        <v>142</v>
      </c>
      <c r="B161" s="48" t="s">
        <v>71</v>
      </c>
      <c r="C161" s="82">
        <v>65</v>
      </c>
      <c r="D161" s="83"/>
      <c r="E161" s="50">
        <f aca="true" t="shared" si="6" ref="E161:E166">C161*D161</f>
        <v>0</v>
      </c>
    </row>
    <row r="162" spans="1:5" ht="13.5" customHeight="1">
      <c r="A162" s="131" t="s">
        <v>126</v>
      </c>
      <c r="B162" s="48" t="s">
        <v>71</v>
      </c>
      <c r="C162" s="82">
        <v>130</v>
      </c>
      <c r="D162" s="83"/>
      <c r="E162" s="50">
        <f t="shared" si="6"/>
        <v>0</v>
      </c>
    </row>
    <row r="163" spans="1:5" ht="13.5" customHeight="1">
      <c r="A163" s="132" t="s">
        <v>128</v>
      </c>
      <c r="B163" s="48" t="s">
        <v>71</v>
      </c>
      <c r="C163" s="82">
        <f>C161</f>
        <v>65</v>
      </c>
      <c r="D163" s="83"/>
      <c r="E163" s="50">
        <f t="shared" si="6"/>
        <v>0</v>
      </c>
    </row>
    <row r="164" spans="1:5" ht="13.5" customHeight="1">
      <c r="A164" s="143" t="s">
        <v>143</v>
      </c>
      <c r="B164" s="122" t="s">
        <v>9</v>
      </c>
      <c r="C164" s="45">
        <f>C102</f>
        <v>700</v>
      </c>
      <c r="D164" s="46"/>
      <c r="E164" s="36">
        <f t="shared" si="6"/>
        <v>0</v>
      </c>
    </row>
    <row r="165" spans="1:5" ht="13.5" customHeight="1">
      <c r="A165" s="143" t="s">
        <v>144</v>
      </c>
      <c r="B165" s="122" t="s">
        <v>9</v>
      </c>
      <c r="C165" s="45">
        <f>C105</f>
        <v>700</v>
      </c>
      <c r="D165" s="46"/>
      <c r="E165" s="36">
        <f t="shared" si="6"/>
        <v>0</v>
      </c>
    </row>
    <row r="166" spans="1:5" ht="13.5" customHeight="1">
      <c r="A166" s="143" t="s">
        <v>145</v>
      </c>
      <c r="B166" s="122" t="s">
        <v>71</v>
      </c>
      <c r="C166" s="45">
        <v>65</v>
      </c>
      <c r="D166" s="46"/>
      <c r="E166" s="36">
        <f t="shared" si="6"/>
        <v>0</v>
      </c>
    </row>
    <row r="167" spans="1:5" ht="13.5" customHeight="1">
      <c r="A167" s="126" t="s">
        <v>146</v>
      </c>
      <c r="B167" s="127"/>
      <c r="C167" s="128"/>
      <c r="D167" s="144"/>
      <c r="E167" s="110">
        <f>SUM(E164:E166)</f>
        <v>0</v>
      </c>
    </row>
    <row r="168" spans="1:5" ht="13.5" customHeight="1">
      <c r="A168" s="42" t="s">
        <v>147</v>
      </c>
      <c r="B168" s="33"/>
      <c r="C168" s="115"/>
      <c r="D168" s="145"/>
      <c r="E168" s="62"/>
    </row>
    <row r="169" spans="1:5" ht="13.5" customHeight="1">
      <c r="A169" s="123" t="s">
        <v>148</v>
      </c>
      <c r="B169" s="44" t="s">
        <v>71</v>
      </c>
      <c r="C169" s="89">
        <v>1150</v>
      </c>
      <c r="D169" s="111"/>
      <c r="E169" s="36">
        <f>C169*D169</f>
        <v>0</v>
      </c>
    </row>
    <row r="170" spans="1:5" ht="13.5" customHeight="1">
      <c r="A170" s="146" t="s">
        <v>149</v>
      </c>
      <c r="B170" s="147"/>
      <c r="C170" s="148"/>
      <c r="D170" s="149"/>
      <c r="E170" s="90">
        <f>SUM(E169:E169)</f>
        <v>0</v>
      </c>
    </row>
    <row r="171" spans="1:5" ht="9" customHeight="1">
      <c r="A171" s="20"/>
      <c r="B171" s="20"/>
      <c r="C171" s="22"/>
      <c r="D171" s="23"/>
      <c r="E171" s="24"/>
    </row>
    <row r="172" spans="1:5" ht="18" customHeight="1">
      <c r="A172" s="150" t="s">
        <v>150</v>
      </c>
      <c r="B172" s="151"/>
      <c r="C172" s="151"/>
      <c r="D172" s="152"/>
      <c r="E172" s="153">
        <f>E170+E167+E159+E150+E141+E132+E126</f>
        <v>0</v>
      </c>
    </row>
    <row r="173" spans="1:5" ht="9" customHeight="1">
      <c r="A173" s="20"/>
      <c r="B173" s="20"/>
      <c r="C173" s="22"/>
      <c r="D173" s="23"/>
      <c r="E173" s="24"/>
    </row>
    <row r="174" spans="1:5" ht="14.25" customHeight="1">
      <c r="A174" s="10" t="s">
        <v>151</v>
      </c>
      <c r="B174" s="20"/>
      <c r="C174" s="22"/>
      <c r="D174" s="23"/>
      <c r="E174" s="24"/>
    </row>
    <row r="175" spans="1:5" ht="14.25" customHeight="1">
      <c r="A175" s="154" t="s">
        <v>152</v>
      </c>
      <c r="B175" s="33" t="s">
        <v>40</v>
      </c>
      <c r="C175" s="93">
        <f>0.6*(C43+C25)</f>
        <v>16.800000000000004</v>
      </c>
      <c r="D175" s="35"/>
      <c r="E175" s="36">
        <f>C175*D175</f>
        <v>0</v>
      </c>
    </row>
    <row r="176" spans="1:5" ht="14.25" customHeight="1">
      <c r="A176" s="155" t="s">
        <v>153</v>
      </c>
      <c r="B176" s="44" t="s">
        <v>9</v>
      </c>
      <c r="C176" s="45">
        <f>C43+C25</f>
        <v>28</v>
      </c>
      <c r="D176" s="46"/>
      <c r="E176" s="36">
        <f>C176*D176</f>
        <v>0</v>
      </c>
    </row>
    <row r="177" spans="1:5" ht="14.25" customHeight="1">
      <c r="A177" s="155" t="s">
        <v>154</v>
      </c>
      <c r="B177" s="44" t="s">
        <v>9</v>
      </c>
      <c r="C177" s="45">
        <f>C176</f>
        <v>28</v>
      </c>
      <c r="D177" s="46"/>
      <c r="E177" s="36">
        <f>C177*D177</f>
        <v>0</v>
      </c>
    </row>
    <row r="178" spans="1:5" ht="14.25" customHeight="1">
      <c r="A178" s="155" t="s">
        <v>155</v>
      </c>
      <c r="B178" s="44" t="s">
        <v>9</v>
      </c>
      <c r="C178" s="45">
        <f>C176</f>
        <v>28</v>
      </c>
      <c r="D178" s="46"/>
      <c r="E178" s="36">
        <f>C178*D178</f>
        <v>0</v>
      </c>
    </row>
    <row r="179" spans="1:5" ht="14.25" customHeight="1">
      <c r="A179" s="261" t="s">
        <v>156</v>
      </c>
      <c r="B179" s="261"/>
      <c r="C179" s="261"/>
      <c r="D179" s="156"/>
      <c r="E179" s="90">
        <f>SUM(E175:E178)</f>
        <v>0</v>
      </c>
    </row>
    <row r="180" spans="1:5" ht="14.25" customHeight="1">
      <c r="A180" s="154" t="s">
        <v>157</v>
      </c>
      <c r="B180" s="157" t="s">
        <v>71</v>
      </c>
      <c r="C180" s="93">
        <v>243</v>
      </c>
      <c r="D180" s="77"/>
      <c r="E180" s="50">
        <f>C180*D180</f>
        <v>0</v>
      </c>
    </row>
    <row r="181" spans="1:5" ht="14.25" customHeight="1">
      <c r="A181" s="154" t="s">
        <v>158</v>
      </c>
      <c r="B181" s="157" t="s">
        <v>71</v>
      </c>
      <c r="C181" s="93">
        <v>243</v>
      </c>
      <c r="D181" s="77"/>
      <c r="E181" s="50">
        <f>C181*D181</f>
        <v>0</v>
      </c>
    </row>
    <row r="182" spans="1:5" ht="14.25" customHeight="1">
      <c r="A182" s="124" t="s">
        <v>159</v>
      </c>
      <c r="B182" s="157" t="s">
        <v>71</v>
      </c>
      <c r="C182" s="93">
        <v>243</v>
      </c>
      <c r="D182" s="77"/>
      <c r="E182" s="50">
        <f>C182*D182</f>
        <v>0</v>
      </c>
    </row>
    <row r="183" spans="1:5" ht="14.25" customHeight="1">
      <c r="A183" s="158" t="s">
        <v>160</v>
      </c>
      <c r="B183" s="48" t="s">
        <v>71</v>
      </c>
      <c r="C183" s="82">
        <v>243</v>
      </c>
      <c r="D183" s="83"/>
      <c r="E183" s="50">
        <f>C183*D183</f>
        <v>0</v>
      </c>
    </row>
    <row r="184" spans="1:5" ht="14.25" customHeight="1">
      <c r="A184" s="261" t="s">
        <v>161</v>
      </c>
      <c r="B184" s="261"/>
      <c r="C184" s="261"/>
      <c r="D184" s="156"/>
      <c r="E184" s="90">
        <f>SUM(E180:E183)</f>
        <v>0</v>
      </c>
    </row>
    <row r="185" spans="1:5" ht="14.25" customHeight="1">
      <c r="A185" s="159" t="s">
        <v>162</v>
      </c>
      <c r="B185" s="160"/>
      <c r="C185" s="161"/>
      <c r="D185" s="162"/>
      <c r="E185" s="41">
        <f>E184+E179</f>
        <v>0</v>
      </c>
    </row>
    <row r="186" spans="1:5" ht="9" customHeight="1">
      <c r="A186" s="20"/>
      <c r="B186" s="163"/>
      <c r="C186" s="164"/>
      <c r="D186" s="23"/>
      <c r="E186" s="165"/>
    </row>
    <row r="187" spans="1:5" ht="15.75">
      <c r="A187" s="262" t="s">
        <v>163</v>
      </c>
      <c r="B187" s="262"/>
      <c r="C187" s="262"/>
      <c r="D187" s="262"/>
      <c r="E187" s="166">
        <f>E185+E172+E114+E18</f>
        <v>0</v>
      </c>
    </row>
    <row r="188" spans="1:5" ht="15.75">
      <c r="A188" s="262" t="s">
        <v>164</v>
      </c>
      <c r="B188" s="262"/>
      <c r="C188" s="262"/>
      <c r="D188" s="262"/>
      <c r="E188" s="166">
        <f>(E187*0.21)</f>
        <v>0</v>
      </c>
    </row>
    <row r="189" spans="1:5" ht="15.75">
      <c r="A189" s="262" t="s">
        <v>165</v>
      </c>
      <c r="B189" s="262"/>
      <c r="C189" s="262"/>
      <c r="D189" s="262"/>
      <c r="E189" s="166">
        <f>SUM(E187:E188)</f>
        <v>0</v>
      </c>
    </row>
    <row r="190" spans="1:5" ht="15.75" customHeight="1">
      <c r="A190" s="167"/>
      <c r="B190" s="168"/>
      <c r="C190" s="169"/>
      <c r="D190" s="170"/>
      <c r="E190" s="171"/>
    </row>
    <row r="191" spans="1:5" ht="15.75" customHeight="1">
      <c r="A191" s="167"/>
      <c r="B191" s="168"/>
      <c r="C191" s="169"/>
      <c r="D191" s="170"/>
      <c r="E191" s="171"/>
    </row>
    <row r="192" spans="1:5" ht="18" customHeight="1">
      <c r="A192" s="263" t="s">
        <v>166</v>
      </c>
      <c r="B192" s="263"/>
      <c r="C192" s="263"/>
      <c r="D192" s="263"/>
      <c r="E192" s="263"/>
    </row>
    <row r="193" spans="1:5" ht="18" customHeight="1">
      <c r="A193" s="15" t="s">
        <v>167</v>
      </c>
      <c r="B193" s="16"/>
      <c r="C193" s="172"/>
      <c r="D193" s="173"/>
      <c r="E193" s="174"/>
    </row>
    <row r="194" spans="1:5" ht="18" customHeight="1">
      <c r="A194" s="264" t="s">
        <v>8</v>
      </c>
      <c r="B194" s="264"/>
      <c r="C194" s="264"/>
      <c r="D194" s="264"/>
      <c r="E194" s="264"/>
    </row>
    <row r="195" spans="1:5" ht="18" customHeight="1">
      <c r="A195" s="175" t="s">
        <v>168</v>
      </c>
      <c r="B195" s="176" t="s">
        <v>71</v>
      </c>
      <c r="C195" s="177">
        <v>14.5</v>
      </c>
      <c r="D195" s="173"/>
      <c r="E195" s="14">
        <v>0</v>
      </c>
    </row>
    <row r="196" spans="1:5" ht="18" customHeight="1">
      <c r="A196" s="178" t="s">
        <v>169</v>
      </c>
      <c r="B196" s="179"/>
      <c r="C196" s="45"/>
      <c r="D196" s="13"/>
      <c r="E196" s="14"/>
    </row>
    <row r="197" spans="1:5" ht="18" customHeight="1">
      <c r="A197" s="54" t="s">
        <v>170</v>
      </c>
      <c r="B197" s="180"/>
      <c r="C197" s="181"/>
      <c r="D197" s="182"/>
      <c r="E197" s="183">
        <f>SUM(E195:E196)</f>
        <v>0</v>
      </c>
    </row>
    <row r="198" spans="1:5" ht="12.75" customHeight="1">
      <c r="A198" s="259" t="s">
        <v>171</v>
      </c>
      <c r="B198" s="259"/>
      <c r="C198" s="259"/>
      <c r="D198" s="259"/>
      <c r="E198" s="259"/>
    </row>
    <row r="199" spans="1:5" ht="12.75" customHeight="1">
      <c r="A199" s="260" t="s">
        <v>172</v>
      </c>
      <c r="B199" s="260"/>
      <c r="C199" s="260"/>
      <c r="D199" s="260"/>
      <c r="E199" s="260"/>
    </row>
    <row r="200" spans="1:5" ht="12.75" customHeight="1">
      <c r="A200" s="260" t="s">
        <v>173</v>
      </c>
      <c r="B200" s="260"/>
      <c r="C200" s="260"/>
      <c r="D200" s="260"/>
      <c r="E200" s="260"/>
    </row>
    <row r="201" spans="1:5" ht="12.75" customHeight="1">
      <c r="A201" s="260" t="s">
        <v>174</v>
      </c>
      <c r="B201" s="260"/>
      <c r="C201" s="260"/>
      <c r="D201" s="260"/>
      <c r="E201" s="260"/>
    </row>
    <row r="202" spans="1:5" ht="12.75" customHeight="1">
      <c r="A202" s="260" t="s">
        <v>175</v>
      </c>
      <c r="B202" s="260"/>
      <c r="C202" s="260"/>
      <c r="D202" s="260"/>
      <c r="E202" s="260"/>
    </row>
    <row r="203" spans="1:5" ht="12.75" customHeight="1">
      <c r="A203" s="260" t="s">
        <v>176</v>
      </c>
      <c r="B203" s="260"/>
      <c r="C203" s="260"/>
      <c r="D203" s="260"/>
      <c r="E203" s="260"/>
    </row>
    <row r="204" spans="1:5" ht="12.75" customHeight="1">
      <c r="A204" s="20"/>
      <c r="B204" s="20"/>
      <c r="C204" s="20"/>
      <c r="D204" s="20"/>
      <c r="E204" s="20"/>
    </row>
    <row r="205" spans="1:5" ht="18" customHeight="1">
      <c r="A205" s="257" t="s">
        <v>177</v>
      </c>
      <c r="B205" s="257"/>
      <c r="C205" s="257"/>
      <c r="D205" s="257"/>
      <c r="E205" s="184">
        <f>E197</f>
        <v>0</v>
      </c>
    </row>
    <row r="206" spans="1:5" ht="18" customHeight="1">
      <c r="A206" s="257" t="s">
        <v>164</v>
      </c>
      <c r="B206" s="257"/>
      <c r="C206" s="257"/>
      <c r="D206" s="257"/>
      <c r="E206" s="184">
        <f>(E205*0.21)</f>
        <v>0</v>
      </c>
    </row>
    <row r="207" spans="1:5" ht="18" customHeight="1">
      <c r="A207" s="257" t="s">
        <v>178</v>
      </c>
      <c r="B207" s="257"/>
      <c r="C207" s="257"/>
      <c r="D207" s="257"/>
      <c r="E207" s="184">
        <f>SUM(E205:E206)</f>
        <v>0</v>
      </c>
    </row>
    <row r="208" spans="1:5" ht="18" customHeight="1">
      <c r="A208" s="185"/>
      <c r="B208" s="168"/>
      <c r="C208" s="169"/>
      <c r="D208" s="170"/>
      <c r="E208" s="171"/>
    </row>
    <row r="209" spans="1:5" ht="18" customHeight="1">
      <c r="A209" s="258" t="s">
        <v>179</v>
      </c>
      <c r="B209" s="258"/>
      <c r="C209" s="258"/>
      <c r="D209" s="258"/>
      <c r="E209" s="186">
        <f>E187+E205</f>
        <v>0</v>
      </c>
    </row>
    <row r="210" spans="1:5" ht="18" customHeight="1">
      <c r="A210" s="258" t="s">
        <v>164</v>
      </c>
      <c r="B210" s="258"/>
      <c r="C210" s="258"/>
      <c r="D210" s="258"/>
      <c r="E210" s="186">
        <f>(E209*0.21)</f>
        <v>0</v>
      </c>
    </row>
    <row r="211" spans="1:5" ht="18" customHeight="1">
      <c r="A211" s="258" t="s">
        <v>180</v>
      </c>
      <c r="B211" s="258"/>
      <c r="C211" s="258"/>
      <c r="D211" s="258"/>
      <c r="E211" s="186">
        <f>SUM(E209:E210)</f>
        <v>0</v>
      </c>
    </row>
    <row r="212" spans="1:5" ht="18" customHeight="1">
      <c r="A212" s="185"/>
      <c r="B212" s="168"/>
      <c r="C212" s="169"/>
      <c r="D212" s="170"/>
      <c r="E212" s="171"/>
    </row>
    <row r="213" spans="1:5" ht="12.75" customHeight="1">
      <c r="A213" s="254" t="s">
        <v>181</v>
      </c>
      <c r="B213" s="254"/>
      <c r="C213" s="254"/>
      <c r="D213" s="254"/>
      <c r="E213" s="254"/>
    </row>
    <row r="214" spans="1:5" ht="12.75">
      <c r="A214" s="255" t="s">
        <v>182</v>
      </c>
      <c r="B214" s="255"/>
      <c r="C214" s="255"/>
      <c r="D214" s="255"/>
      <c r="E214" s="255"/>
    </row>
    <row r="215" spans="1:5" ht="12.75">
      <c r="A215" s="255" t="s">
        <v>183</v>
      </c>
      <c r="B215" s="255"/>
      <c r="C215" s="255"/>
      <c r="D215" s="255"/>
      <c r="E215" s="255"/>
    </row>
    <row r="216" spans="1:5" ht="12.75" customHeight="1">
      <c r="A216" s="256" t="s">
        <v>184</v>
      </c>
      <c r="B216" s="256"/>
      <c r="C216" s="256"/>
      <c r="D216" s="256"/>
      <c r="E216" s="256"/>
    </row>
    <row r="217" spans="1:5" ht="12.75" customHeight="1">
      <c r="A217" s="256" t="s">
        <v>185</v>
      </c>
      <c r="B217" s="256"/>
      <c r="C217" s="256"/>
      <c r="D217" s="256"/>
      <c r="E217" s="256"/>
    </row>
    <row r="218" spans="1:5" ht="15">
      <c r="A218" s="187"/>
      <c r="B218" s="188"/>
      <c r="C218" s="169"/>
      <c r="D218" s="170"/>
      <c r="E218" s="171"/>
    </row>
    <row r="219" spans="1:5" ht="14.25">
      <c r="A219" s="189" t="s">
        <v>186</v>
      </c>
      <c r="B219" s="188"/>
      <c r="C219" s="169"/>
      <c r="D219" s="170"/>
      <c r="E219" s="171"/>
    </row>
    <row r="220" spans="1:5" ht="14.25">
      <c r="A220" s="189" t="s">
        <v>187</v>
      </c>
      <c r="B220" s="188"/>
      <c r="C220" s="169"/>
      <c r="D220" s="170"/>
      <c r="E220" s="171"/>
    </row>
    <row r="222" ht="14.25">
      <c r="A222" s="190" t="s">
        <v>188</v>
      </c>
    </row>
  </sheetData>
  <sheetProtection selectLockedCells="1" selectUnlockedCells="1"/>
  <mergeCells count="53">
    <mergeCell ref="A2:E2"/>
    <mergeCell ref="A5:E5"/>
    <mergeCell ref="A10:E10"/>
    <mergeCell ref="A11:E11"/>
    <mergeCell ref="A12:E12"/>
    <mergeCell ref="A13:E13"/>
    <mergeCell ref="A14:E14"/>
    <mergeCell ref="A15:E15"/>
    <mergeCell ref="A16:E16"/>
    <mergeCell ref="A17:E17"/>
    <mergeCell ref="A18:D18"/>
    <mergeCell ref="A26:E26"/>
    <mergeCell ref="A36:C36"/>
    <mergeCell ref="A38:C38"/>
    <mergeCell ref="A40:C40"/>
    <mergeCell ref="A44:E44"/>
    <mergeCell ref="A52:D52"/>
    <mergeCell ref="A65:C65"/>
    <mergeCell ref="A71:D71"/>
    <mergeCell ref="A77:D77"/>
    <mergeCell ref="A82:D82"/>
    <mergeCell ref="A89:C89"/>
    <mergeCell ref="A95:D95"/>
    <mergeCell ref="A106:C106"/>
    <mergeCell ref="A108:C108"/>
    <mergeCell ref="A114:D114"/>
    <mergeCell ref="A116:E116"/>
    <mergeCell ref="A117:E117"/>
    <mergeCell ref="A127:E127"/>
    <mergeCell ref="A179:C179"/>
    <mergeCell ref="A184:C184"/>
    <mergeCell ref="A187:D187"/>
    <mergeCell ref="A188:D188"/>
    <mergeCell ref="A189:D189"/>
    <mergeCell ref="A192:E192"/>
    <mergeCell ref="A194:E194"/>
    <mergeCell ref="A211:D211"/>
    <mergeCell ref="A198:E198"/>
    <mergeCell ref="A199:E199"/>
    <mergeCell ref="A200:E200"/>
    <mergeCell ref="A201:E201"/>
    <mergeCell ref="A202:E202"/>
    <mergeCell ref="A203:E203"/>
    <mergeCell ref="A213:E213"/>
    <mergeCell ref="A214:E214"/>
    <mergeCell ref="A215:E215"/>
    <mergeCell ref="A216:E216"/>
    <mergeCell ref="A217:E217"/>
    <mergeCell ref="A205:D205"/>
    <mergeCell ref="A206:D206"/>
    <mergeCell ref="A207:D207"/>
    <mergeCell ref="A209:D209"/>
    <mergeCell ref="A210:D210"/>
  </mergeCells>
  <printOptions/>
  <pageMargins left="0.39375" right="0.19652777777777777" top="0.7888888888888889" bottom="0.6194444444444445" header="0.5118055555555555" footer="0.39375"/>
  <pageSetup horizontalDpi="300" verticalDpi="300" orientation="portrait" paperSize="9"/>
  <headerFooter alignWithMargins="0">
    <oddHeader>&amp;L&amp;"Times New Roman,tučné"&amp;12POLOŽKOVÝ VÝKAZ VÝMĚR&amp;R&amp;"Times New Roman,tučné"&amp;12Revitalizace zeleně v obci Cebiv - 1. etapa</oddHeader>
    <oddFooter>&amp;C&amp;"Times New Roman,obyčejné"&amp;12&amp;A ze 2&amp;R&amp;"Arial,obyčejné" Stránka &amp;P ze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="80" zoomScaleNormal="80" zoomScalePageLayoutView="0" workbookViewId="0" topLeftCell="A37">
      <selection activeCell="K82" sqref="K82"/>
    </sheetView>
  </sheetViews>
  <sheetFormatPr defaultColWidth="11.625" defaultRowHeight="12.75"/>
  <cols>
    <col min="1" max="1" width="3.875" style="191" customWidth="1"/>
    <col min="2" max="2" width="0" style="0" hidden="1" customWidth="1"/>
    <col min="3" max="3" width="21.00390625" style="192" customWidth="1"/>
    <col min="4" max="4" width="3.875" style="0" customWidth="1"/>
    <col min="5" max="6" width="4.00390625" style="0" customWidth="1"/>
    <col min="7" max="7" width="3.375" style="0" customWidth="1"/>
    <col min="8" max="8" width="3.75390625" style="193" customWidth="1"/>
    <col min="9" max="9" width="4.375" style="192" customWidth="1"/>
    <col min="10" max="10" width="2.625" style="0" customWidth="1"/>
    <col min="11" max="11" width="4.375" style="194" customWidth="1"/>
    <col min="12" max="12" width="5.125" style="0" customWidth="1"/>
    <col min="13" max="13" width="11.375" style="0" customWidth="1"/>
    <col min="14" max="14" width="5.00390625" style="0" customWidth="1"/>
    <col min="15" max="15" width="11.375" style="0" customWidth="1"/>
    <col min="16" max="16" width="4.875" style="0" customWidth="1"/>
    <col min="17" max="17" width="11.375" style="0" customWidth="1"/>
    <col min="18" max="18" width="6.625" style="0" customWidth="1"/>
    <col min="19" max="19" width="11.375" style="0" customWidth="1"/>
    <col min="20" max="20" width="7.625" style="0" customWidth="1"/>
    <col min="21" max="21" width="11.375" style="0" customWidth="1"/>
    <col min="22" max="22" width="8.75390625" style="0" customWidth="1"/>
    <col min="23" max="23" width="8.00390625" style="0" customWidth="1"/>
  </cols>
  <sheetData>
    <row r="1" spans="1:21" ht="133.5" customHeight="1">
      <c r="A1" s="195" t="s">
        <v>189</v>
      </c>
      <c r="B1" s="196" t="s">
        <v>190</v>
      </c>
      <c r="C1" s="197" t="s">
        <v>191</v>
      </c>
      <c r="D1" s="198" t="s">
        <v>192</v>
      </c>
      <c r="E1" s="199" t="s">
        <v>193</v>
      </c>
      <c r="F1" s="199" t="s">
        <v>194</v>
      </c>
      <c r="G1" s="200" t="s">
        <v>195</v>
      </c>
      <c r="H1" s="199" t="s">
        <v>196</v>
      </c>
      <c r="I1" s="200" t="s">
        <v>197</v>
      </c>
      <c r="J1" s="201" t="s">
        <v>198</v>
      </c>
      <c r="K1" s="202" t="s">
        <v>199</v>
      </c>
      <c r="L1" s="203" t="s">
        <v>200</v>
      </c>
      <c r="M1" s="203" t="s">
        <v>201</v>
      </c>
      <c r="N1" s="203" t="s">
        <v>202</v>
      </c>
      <c r="O1" s="203" t="s">
        <v>203</v>
      </c>
      <c r="P1" s="203" t="s">
        <v>204</v>
      </c>
      <c r="Q1" s="203" t="s">
        <v>205</v>
      </c>
      <c r="R1" s="203" t="s">
        <v>206</v>
      </c>
      <c r="S1" s="204" t="s">
        <v>207</v>
      </c>
      <c r="T1" s="203" t="s">
        <v>208</v>
      </c>
      <c r="U1" s="205" t="s">
        <v>209</v>
      </c>
    </row>
    <row r="2" spans="1:21" ht="12.75" customHeight="1">
      <c r="A2" s="206">
        <v>1</v>
      </c>
      <c r="B2" s="207" t="s">
        <v>210</v>
      </c>
      <c r="C2" s="208" t="s">
        <v>211</v>
      </c>
      <c r="D2" s="209" t="s">
        <v>212</v>
      </c>
      <c r="E2" s="210">
        <v>15</v>
      </c>
      <c r="F2" s="210">
        <v>10</v>
      </c>
      <c r="G2" s="210">
        <v>53</v>
      </c>
      <c r="H2" s="211">
        <f aca="true" t="shared" si="0" ref="H2:H14">G2*1.25</f>
        <v>66.25</v>
      </c>
      <c r="I2" s="212">
        <f aca="true" t="shared" si="1" ref="I2:I14">G2*3.14</f>
        <v>166.42000000000002</v>
      </c>
      <c r="J2" s="210">
        <v>2</v>
      </c>
      <c r="K2" s="211">
        <f aca="true" t="shared" si="2" ref="K2:K14">E2*F2</f>
        <v>150</v>
      </c>
      <c r="L2" s="213"/>
      <c r="M2" s="214"/>
      <c r="N2" s="215"/>
      <c r="O2" s="214"/>
      <c r="P2" s="215" t="s">
        <v>213</v>
      </c>
      <c r="Q2" s="214"/>
      <c r="R2" s="210"/>
      <c r="S2" s="216"/>
      <c r="T2" s="210"/>
      <c r="U2" s="216"/>
    </row>
    <row r="3" spans="1:21" ht="12.75" customHeight="1">
      <c r="A3" s="217">
        <v>2</v>
      </c>
      <c r="B3" s="207" t="s">
        <v>210</v>
      </c>
      <c r="C3" s="208" t="s">
        <v>211</v>
      </c>
      <c r="D3" s="218" t="s">
        <v>212</v>
      </c>
      <c r="E3" s="219">
        <v>16</v>
      </c>
      <c r="F3" s="219">
        <v>10</v>
      </c>
      <c r="G3" s="219">
        <v>48</v>
      </c>
      <c r="H3" s="211">
        <f t="shared" si="0"/>
        <v>60</v>
      </c>
      <c r="I3" s="212">
        <f t="shared" si="1"/>
        <v>150.72</v>
      </c>
      <c r="J3" s="219">
        <v>2</v>
      </c>
      <c r="K3" s="211">
        <f t="shared" si="2"/>
        <v>160</v>
      </c>
      <c r="L3" s="220"/>
      <c r="M3" s="221"/>
      <c r="N3" s="222"/>
      <c r="O3" s="221"/>
      <c r="P3" s="222" t="s">
        <v>213</v>
      </c>
      <c r="Q3" s="221"/>
      <c r="R3" s="219"/>
      <c r="S3" s="223"/>
      <c r="T3" s="219"/>
      <c r="U3" s="223"/>
    </row>
    <row r="4" spans="1:21" ht="12.75" customHeight="1">
      <c r="A4" s="217">
        <v>3</v>
      </c>
      <c r="B4" s="207" t="s">
        <v>210</v>
      </c>
      <c r="C4" s="208" t="s">
        <v>211</v>
      </c>
      <c r="D4" s="218" t="s">
        <v>212</v>
      </c>
      <c r="E4" s="219">
        <v>15</v>
      </c>
      <c r="F4" s="219">
        <v>10</v>
      </c>
      <c r="G4" s="219">
        <v>43</v>
      </c>
      <c r="H4" s="211">
        <f t="shared" si="0"/>
        <v>53.75</v>
      </c>
      <c r="I4" s="212">
        <f t="shared" si="1"/>
        <v>135.02</v>
      </c>
      <c r="J4" s="219">
        <v>2</v>
      </c>
      <c r="K4" s="211">
        <f t="shared" si="2"/>
        <v>150</v>
      </c>
      <c r="L4" s="213"/>
      <c r="M4" s="214"/>
      <c r="N4" s="215"/>
      <c r="O4" s="214"/>
      <c r="P4" s="215" t="s">
        <v>213</v>
      </c>
      <c r="Q4" s="214"/>
      <c r="R4" s="219"/>
      <c r="S4" s="223"/>
      <c r="T4" s="219"/>
      <c r="U4" s="223"/>
    </row>
    <row r="5" spans="1:21" ht="12.75" customHeight="1">
      <c r="A5" s="217">
        <v>4</v>
      </c>
      <c r="B5" s="207" t="s">
        <v>210</v>
      </c>
      <c r="C5" s="208" t="s">
        <v>211</v>
      </c>
      <c r="D5" s="218" t="s">
        <v>212</v>
      </c>
      <c r="E5" s="219">
        <v>16</v>
      </c>
      <c r="F5" s="219">
        <v>12</v>
      </c>
      <c r="G5" s="219">
        <v>61</v>
      </c>
      <c r="H5" s="211">
        <f t="shared" si="0"/>
        <v>76.25</v>
      </c>
      <c r="I5" s="212">
        <f t="shared" si="1"/>
        <v>191.54000000000002</v>
      </c>
      <c r="J5" s="219">
        <v>2</v>
      </c>
      <c r="K5" s="211">
        <f t="shared" si="2"/>
        <v>192</v>
      </c>
      <c r="L5" s="220"/>
      <c r="M5" s="221"/>
      <c r="N5" s="222"/>
      <c r="O5" s="221"/>
      <c r="P5" s="222" t="s">
        <v>213</v>
      </c>
      <c r="Q5" s="221"/>
      <c r="R5" s="219" t="s">
        <v>214</v>
      </c>
      <c r="S5" s="223"/>
      <c r="T5" s="219" t="s">
        <v>215</v>
      </c>
      <c r="U5" s="223"/>
    </row>
    <row r="6" spans="1:21" ht="12.75" customHeight="1">
      <c r="A6" s="206">
        <v>5</v>
      </c>
      <c r="B6" s="207" t="s">
        <v>210</v>
      </c>
      <c r="C6" s="208" t="s">
        <v>211</v>
      </c>
      <c r="D6" s="218" t="s">
        <v>212</v>
      </c>
      <c r="E6" s="219">
        <v>15</v>
      </c>
      <c r="F6" s="219">
        <v>10</v>
      </c>
      <c r="G6" s="219">
        <v>42</v>
      </c>
      <c r="H6" s="211">
        <f t="shared" si="0"/>
        <v>52.5</v>
      </c>
      <c r="I6" s="212">
        <f t="shared" si="1"/>
        <v>131.88</v>
      </c>
      <c r="J6" s="219">
        <v>2</v>
      </c>
      <c r="K6" s="211">
        <f t="shared" si="2"/>
        <v>150</v>
      </c>
      <c r="L6" s="213"/>
      <c r="M6" s="214"/>
      <c r="N6" s="215"/>
      <c r="O6" s="214"/>
      <c r="P6" s="215" t="s">
        <v>213</v>
      </c>
      <c r="Q6" s="214"/>
      <c r="R6" s="219" t="s">
        <v>214</v>
      </c>
      <c r="S6" s="223"/>
      <c r="T6" s="219"/>
      <c r="U6" s="223"/>
    </row>
    <row r="7" spans="1:21" ht="12.75" customHeight="1">
      <c r="A7" s="217">
        <v>6</v>
      </c>
      <c r="B7" s="207" t="s">
        <v>210</v>
      </c>
      <c r="C7" s="208" t="s">
        <v>211</v>
      </c>
      <c r="D7" s="218" t="s">
        <v>212</v>
      </c>
      <c r="E7" s="219">
        <v>16</v>
      </c>
      <c r="F7" s="219">
        <v>12</v>
      </c>
      <c r="G7" s="219">
        <v>60</v>
      </c>
      <c r="H7" s="211">
        <f t="shared" si="0"/>
        <v>75</v>
      </c>
      <c r="I7" s="212">
        <f t="shared" si="1"/>
        <v>188.4</v>
      </c>
      <c r="J7" s="219">
        <v>2</v>
      </c>
      <c r="K7" s="211">
        <f t="shared" si="2"/>
        <v>192</v>
      </c>
      <c r="L7" s="220"/>
      <c r="M7" s="221"/>
      <c r="N7" s="222"/>
      <c r="O7" s="221"/>
      <c r="P7" s="222" t="s">
        <v>213</v>
      </c>
      <c r="Q7" s="221"/>
      <c r="R7" s="219" t="s">
        <v>214</v>
      </c>
      <c r="S7" s="223"/>
      <c r="T7" s="219" t="s">
        <v>215</v>
      </c>
      <c r="U7" s="223"/>
    </row>
    <row r="8" spans="1:21" ht="12.75" customHeight="1">
      <c r="A8" s="217">
        <v>7</v>
      </c>
      <c r="B8" s="207" t="s">
        <v>210</v>
      </c>
      <c r="C8" s="208" t="s">
        <v>211</v>
      </c>
      <c r="D8" s="218" t="s">
        <v>212</v>
      </c>
      <c r="E8" s="219">
        <v>17</v>
      </c>
      <c r="F8" s="219">
        <v>12</v>
      </c>
      <c r="G8" s="219">
        <v>56</v>
      </c>
      <c r="H8" s="211">
        <f t="shared" si="0"/>
        <v>70</v>
      </c>
      <c r="I8" s="212">
        <f t="shared" si="1"/>
        <v>175.84</v>
      </c>
      <c r="J8" s="219">
        <v>2</v>
      </c>
      <c r="K8" s="211">
        <f t="shared" si="2"/>
        <v>204</v>
      </c>
      <c r="L8" s="213"/>
      <c r="M8" s="214"/>
      <c r="N8" s="215"/>
      <c r="O8" s="214"/>
      <c r="P8" s="215" t="s">
        <v>213</v>
      </c>
      <c r="Q8" s="214"/>
      <c r="R8" s="219" t="s">
        <v>214</v>
      </c>
      <c r="S8" s="223"/>
      <c r="T8" s="219"/>
      <c r="U8" s="223"/>
    </row>
    <row r="9" spans="1:21" ht="12.75" customHeight="1">
      <c r="A9" s="217">
        <v>8</v>
      </c>
      <c r="B9" s="207" t="s">
        <v>210</v>
      </c>
      <c r="C9" s="208" t="s">
        <v>211</v>
      </c>
      <c r="D9" s="218" t="s">
        <v>212</v>
      </c>
      <c r="E9" s="219">
        <v>15</v>
      </c>
      <c r="F9" s="219">
        <v>10</v>
      </c>
      <c r="G9" s="219">
        <v>44</v>
      </c>
      <c r="H9" s="211">
        <f t="shared" si="0"/>
        <v>55</v>
      </c>
      <c r="I9" s="212">
        <f t="shared" si="1"/>
        <v>138.16</v>
      </c>
      <c r="J9" s="219">
        <v>2</v>
      </c>
      <c r="K9" s="211">
        <f t="shared" si="2"/>
        <v>150</v>
      </c>
      <c r="L9" s="220"/>
      <c r="M9" s="221"/>
      <c r="N9" s="222"/>
      <c r="O9" s="221"/>
      <c r="P9" s="222" t="s">
        <v>213</v>
      </c>
      <c r="Q9" s="221"/>
      <c r="R9" s="219"/>
      <c r="S9" s="223"/>
      <c r="T9" s="219"/>
      <c r="U9" s="223"/>
    </row>
    <row r="10" spans="1:21" ht="12.75" customHeight="1">
      <c r="A10" s="206">
        <v>9</v>
      </c>
      <c r="B10" s="207" t="s">
        <v>210</v>
      </c>
      <c r="C10" s="208" t="s">
        <v>211</v>
      </c>
      <c r="D10" s="218" t="s">
        <v>212</v>
      </c>
      <c r="E10" s="219">
        <v>17</v>
      </c>
      <c r="F10" s="219">
        <v>12</v>
      </c>
      <c r="G10" s="219">
        <v>52</v>
      </c>
      <c r="H10" s="211">
        <f t="shared" si="0"/>
        <v>65</v>
      </c>
      <c r="I10" s="212">
        <f t="shared" si="1"/>
        <v>163.28</v>
      </c>
      <c r="J10" s="219">
        <v>2</v>
      </c>
      <c r="K10" s="211">
        <f t="shared" si="2"/>
        <v>204</v>
      </c>
      <c r="L10" s="213"/>
      <c r="M10" s="214"/>
      <c r="N10" s="215"/>
      <c r="O10" s="214"/>
      <c r="P10" s="215" t="s">
        <v>213</v>
      </c>
      <c r="Q10" s="214"/>
      <c r="R10" s="219" t="s">
        <v>214</v>
      </c>
      <c r="S10" s="223"/>
      <c r="T10" s="219" t="s">
        <v>216</v>
      </c>
      <c r="U10" s="223"/>
    </row>
    <row r="11" spans="1:21" ht="12.75" customHeight="1">
      <c r="A11" s="217">
        <v>10</v>
      </c>
      <c r="B11" s="224" t="s">
        <v>217</v>
      </c>
      <c r="C11" s="225" t="s">
        <v>218</v>
      </c>
      <c r="D11" s="218" t="s">
        <v>212</v>
      </c>
      <c r="E11" s="219">
        <v>7</v>
      </c>
      <c r="F11" s="219">
        <v>5</v>
      </c>
      <c r="G11" s="219">
        <v>30</v>
      </c>
      <c r="H11" s="226">
        <f t="shared" si="0"/>
        <v>37.5</v>
      </c>
      <c r="I11" s="227">
        <f t="shared" si="1"/>
        <v>94.2</v>
      </c>
      <c r="J11" s="219">
        <v>2</v>
      </c>
      <c r="K11" s="226">
        <f t="shared" si="2"/>
        <v>35</v>
      </c>
      <c r="L11" s="220"/>
      <c r="M11" s="221"/>
      <c r="N11" s="222"/>
      <c r="O11" s="221"/>
      <c r="P11" s="228"/>
      <c r="Q11" s="229"/>
      <c r="R11" s="219"/>
      <c r="S11" s="223"/>
      <c r="T11" s="219"/>
      <c r="U11" s="223"/>
    </row>
    <row r="12" spans="1:21" ht="12.75" customHeight="1">
      <c r="A12" s="217">
        <v>11</v>
      </c>
      <c r="B12" s="224" t="s">
        <v>219</v>
      </c>
      <c r="C12" s="225" t="s">
        <v>220</v>
      </c>
      <c r="D12" s="218" t="s">
        <v>212</v>
      </c>
      <c r="E12" s="219">
        <v>16</v>
      </c>
      <c r="F12" s="219">
        <v>8</v>
      </c>
      <c r="G12" s="219">
        <v>37</v>
      </c>
      <c r="H12" s="226">
        <f t="shared" si="0"/>
        <v>46.25</v>
      </c>
      <c r="I12" s="227">
        <f t="shared" si="1"/>
        <v>116.18</v>
      </c>
      <c r="J12" s="219">
        <v>5</v>
      </c>
      <c r="K12" s="226">
        <f t="shared" si="2"/>
        <v>128</v>
      </c>
      <c r="L12" s="220" t="s">
        <v>221</v>
      </c>
      <c r="M12" s="221"/>
      <c r="N12" s="222">
        <v>1</v>
      </c>
      <c r="O12" s="221"/>
      <c r="P12" s="219"/>
      <c r="Q12" s="223"/>
      <c r="R12" s="219"/>
      <c r="S12" s="223"/>
      <c r="T12" s="219"/>
      <c r="U12" s="223"/>
    </row>
    <row r="13" spans="1:21" ht="12.75" customHeight="1">
      <c r="A13" s="217">
        <v>12</v>
      </c>
      <c r="B13" s="224" t="s">
        <v>222</v>
      </c>
      <c r="C13" s="225" t="s">
        <v>223</v>
      </c>
      <c r="D13" s="218" t="s">
        <v>212</v>
      </c>
      <c r="E13" s="219">
        <v>17</v>
      </c>
      <c r="F13" s="219">
        <v>7</v>
      </c>
      <c r="G13" s="219">
        <v>35</v>
      </c>
      <c r="H13" s="226">
        <f t="shared" si="0"/>
        <v>43.75</v>
      </c>
      <c r="I13" s="227">
        <f t="shared" si="1"/>
        <v>109.9</v>
      </c>
      <c r="J13" s="219">
        <v>4</v>
      </c>
      <c r="K13" s="226">
        <f t="shared" si="2"/>
        <v>119</v>
      </c>
      <c r="L13" s="220" t="s">
        <v>221</v>
      </c>
      <c r="M13" s="221"/>
      <c r="N13" s="222">
        <v>1</v>
      </c>
      <c r="O13" s="221"/>
      <c r="P13" s="219"/>
      <c r="Q13" s="223"/>
      <c r="R13" s="219"/>
      <c r="S13" s="223"/>
      <c r="T13" s="219"/>
      <c r="U13" s="223"/>
    </row>
    <row r="14" spans="1:21" ht="12.75" customHeight="1">
      <c r="A14" s="206">
        <v>13</v>
      </c>
      <c r="B14" s="224" t="s">
        <v>222</v>
      </c>
      <c r="C14" s="225" t="s">
        <v>223</v>
      </c>
      <c r="D14" s="218" t="s">
        <v>212</v>
      </c>
      <c r="E14" s="219">
        <v>17</v>
      </c>
      <c r="F14" s="219">
        <v>7</v>
      </c>
      <c r="G14" s="219">
        <v>23</v>
      </c>
      <c r="H14" s="226">
        <f t="shared" si="0"/>
        <v>28.75</v>
      </c>
      <c r="I14" s="227">
        <f t="shared" si="1"/>
        <v>72.22</v>
      </c>
      <c r="J14" s="219">
        <v>3</v>
      </c>
      <c r="K14" s="226">
        <f t="shared" si="2"/>
        <v>119</v>
      </c>
      <c r="L14" s="220" t="s">
        <v>221</v>
      </c>
      <c r="M14" s="221"/>
      <c r="N14" s="222">
        <v>0.5</v>
      </c>
      <c r="O14" s="221"/>
      <c r="P14" s="219"/>
      <c r="Q14" s="223"/>
      <c r="R14" s="219"/>
      <c r="S14" s="223"/>
      <c r="T14" s="219"/>
      <c r="U14" s="223"/>
    </row>
    <row r="15" spans="1:21" ht="12.75" customHeight="1">
      <c r="A15" s="217"/>
      <c r="B15" s="224"/>
      <c r="C15" s="230" t="s">
        <v>224</v>
      </c>
      <c r="D15" s="222"/>
      <c r="E15" s="228"/>
      <c r="F15" s="228"/>
      <c r="G15" s="228"/>
      <c r="H15" s="231"/>
      <c r="I15" s="232"/>
      <c r="J15" s="228"/>
      <c r="K15" s="231"/>
      <c r="L15" s="220"/>
      <c r="M15" s="221"/>
      <c r="N15" s="222"/>
      <c r="O15" s="221"/>
      <c r="P15" s="219"/>
      <c r="Q15" s="223"/>
      <c r="R15" s="219"/>
      <c r="S15" s="223"/>
      <c r="T15" s="219"/>
      <c r="U15" s="223"/>
    </row>
    <row r="16" spans="1:21" ht="12.75" customHeight="1">
      <c r="A16" s="217">
        <v>14</v>
      </c>
      <c r="B16" s="224" t="s">
        <v>219</v>
      </c>
      <c r="C16" s="225" t="s">
        <v>220</v>
      </c>
      <c r="D16" s="218" t="s">
        <v>212</v>
      </c>
      <c r="E16" s="219">
        <v>18</v>
      </c>
      <c r="F16" s="219">
        <v>14</v>
      </c>
      <c r="G16" s="219">
        <v>60</v>
      </c>
      <c r="H16" s="226">
        <f aca="true" t="shared" si="3" ref="H16:H22">G16*1.25</f>
        <v>75</v>
      </c>
      <c r="I16" s="227">
        <f aca="true" t="shared" si="4" ref="I16:I22">G16*3.14</f>
        <v>188.4</v>
      </c>
      <c r="J16" s="219">
        <v>2</v>
      </c>
      <c r="K16" s="226">
        <f aca="true" t="shared" si="5" ref="K16:K21">E16*F16</f>
        <v>252</v>
      </c>
      <c r="L16" s="220"/>
      <c r="M16" s="221"/>
      <c r="N16" s="222"/>
      <c r="O16" s="221"/>
      <c r="P16" s="219" t="s">
        <v>213</v>
      </c>
      <c r="Q16" s="223"/>
      <c r="R16" s="219" t="s">
        <v>225</v>
      </c>
      <c r="S16" s="223"/>
      <c r="T16" s="219"/>
      <c r="U16" s="223"/>
    </row>
    <row r="17" spans="1:21" ht="12.75" customHeight="1">
      <c r="A17" s="217">
        <v>15</v>
      </c>
      <c r="B17" s="224" t="s">
        <v>219</v>
      </c>
      <c r="C17" s="225" t="s">
        <v>220</v>
      </c>
      <c r="D17" s="218" t="s">
        <v>212</v>
      </c>
      <c r="E17" s="219">
        <v>18</v>
      </c>
      <c r="F17" s="219">
        <v>7</v>
      </c>
      <c r="G17" s="219">
        <v>45</v>
      </c>
      <c r="H17" s="226">
        <f t="shared" si="3"/>
        <v>56.25</v>
      </c>
      <c r="I17" s="227">
        <f t="shared" si="4"/>
        <v>141.3</v>
      </c>
      <c r="J17" s="219">
        <v>4</v>
      </c>
      <c r="K17" s="226">
        <f t="shared" si="5"/>
        <v>126</v>
      </c>
      <c r="L17" s="220" t="s">
        <v>221</v>
      </c>
      <c r="M17" s="221"/>
      <c r="N17" s="222">
        <v>1</v>
      </c>
      <c r="O17" s="221"/>
      <c r="P17" s="219"/>
      <c r="Q17" s="223"/>
      <c r="R17" s="219"/>
      <c r="S17" s="223"/>
      <c r="T17" s="219"/>
      <c r="U17" s="223"/>
    </row>
    <row r="18" spans="1:21" ht="12.75" customHeight="1">
      <c r="A18" s="206">
        <v>16</v>
      </c>
      <c r="B18" s="224" t="s">
        <v>219</v>
      </c>
      <c r="C18" s="225" t="s">
        <v>220</v>
      </c>
      <c r="D18" s="218" t="s">
        <v>212</v>
      </c>
      <c r="E18" s="219">
        <v>18</v>
      </c>
      <c r="F18" s="219">
        <v>8</v>
      </c>
      <c r="G18" s="219">
        <v>52</v>
      </c>
      <c r="H18" s="226">
        <f t="shared" si="3"/>
        <v>65</v>
      </c>
      <c r="I18" s="227">
        <f t="shared" si="4"/>
        <v>163.28</v>
      </c>
      <c r="J18" s="219">
        <v>3</v>
      </c>
      <c r="K18" s="226">
        <f t="shared" si="5"/>
        <v>144</v>
      </c>
      <c r="L18" s="220"/>
      <c r="M18" s="221"/>
      <c r="N18" s="222"/>
      <c r="O18" s="221"/>
      <c r="P18" s="219" t="s">
        <v>213</v>
      </c>
      <c r="Q18" s="223"/>
      <c r="R18" s="219" t="s">
        <v>214</v>
      </c>
      <c r="S18" s="223"/>
      <c r="T18" s="219"/>
      <c r="U18" s="223"/>
    </row>
    <row r="19" spans="1:21" ht="12.75" customHeight="1">
      <c r="A19" s="217">
        <v>17</v>
      </c>
      <c r="B19" s="224" t="s">
        <v>219</v>
      </c>
      <c r="C19" s="225" t="s">
        <v>220</v>
      </c>
      <c r="D19" s="218" t="s">
        <v>212</v>
      </c>
      <c r="E19" s="219">
        <v>12</v>
      </c>
      <c r="F19" s="219">
        <v>8</v>
      </c>
      <c r="G19" s="228">
        <v>54</v>
      </c>
      <c r="H19" s="226">
        <f t="shared" si="3"/>
        <v>67.5</v>
      </c>
      <c r="I19" s="227">
        <f t="shared" si="4"/>
        <v>169.56</v>
      </c>
      <c r="J19" s="219">
        <v>2</v>
      </c>
      <c r="K19" s="226">
        <f t="shared" si="5"/>
        <v>96</v>
      </c>
      <c r="L19" s="220"/>
      <c r="M19" s="221"/>
      <c r="N19" s="222"/>
      <c r="O19" s="221"/>
      <c r="P19" s="219" t="s">
        <v>213</v>
      </c>
      <c r="Q19" s="223"/>
      <c r="R19" s="219"/>
      <c r="S19" s="223"/>
      <c r="T19" s="219"/>
      <c r="U19" s="223"/>
    </row>
    <row r="20" spans="1:21" ht="12.75" customHeight="1">
      <c r="A20" s="217">
        <v>18</v>
      </c>
      <c r="B20" s="224" t="s">
        <v>219</v>
      </c>
      <c r="C20" s="225" t="s">
        <v>220</v>
      </c>
      <c r="D20" s="218" t="s">
        <v>212</v>
      </c>
      <c r="E20" s="219">
        <v>11</v>
      </c>
      <c r="F20" s="219">
        <v>8</v>
      </c>
      <c r="G20" s="228">
        <v>51</v>
      </c>
      <c r="H20" s="226">
        <f t="shared" si="3"/>
        <v>63.75</v>
      </c>
      <c r="I20" s="227">
        <f t="shared" si="4"/>
        <v>160.14000000000001</v>
      </c>
      <c r="J20" s="219">
        <v>2</v>
      </c>
      <c r="K20" s="226">
        <f t="shared" si="5"/>
        <v>88</v>
      </c>
      <c r="L20" s="220"/>
      <c r="M20" s="221"/>
      <c r="N20" s="222"/>
      <c r="O20" s="221"/>
      <c r="P20" s="219" t="s">
        <v>213</v>
      </c>
      <c r="Q20" s="223"/>
      <c r="R20" s="219" t="s">
        <v>214</v>
      </c>
      <c r="S20" s="223"/>
      <c r="T20" s="219" t="s">
        <v>215</v>
      </c>
      <c r="U20" s="223"/>
    </row>
    <row r="21" spans="1:21" ht="12.75" customHeight="1">
      <c r="A21" s="217">
        <v>19</v>
      </c>
      <c r="B21" s="224" t="s">
        <v>226</v>
      </c>
      <c r="C21" s="225" t="s">
        <v>227</v>
      </c>
      <c r="D21" s="218" t="s">
        <v>212</v>
      </c>
      <c r="E21" s="219">
        <v>7</v>
      </c>
      <c r="F21" s="219">
        <v>2</v>
      </c>
      <c r="G21" s="219">
        <v>14</v>
      </c>
      <c r="H21" s="226">
        <f t="shared" si="3"/>
        <v>17.5</v>
      </c>
      <c r="I21" s="227">
        <f t="shared" si="4"/>
        <v>43.96</v>
      </c>
      <c r="J21" s="219">
        <v>1</v>
      </c>
      <c r="K21" s="226">
        <f t="shared" si="5"/>
        <v>14</v>
      </c>
      <c r="L21" s="220"/>
      <c r="M21" s="221"/>
      <c r="N21" s="222"/>
      <c r="O21" s="221"/>
      <c r="P21" s="219"/>
      <c r="Q21" s="223"/>
      <c r="R21" s="219"/>
      <c r="S21" s="223"/>
      <c r="T21" s="219"/>
      <c r="U21" s="223"/>
    </row>
    <row r="22" spans="1:21" ht="12.75" customHeight="1">
      <c r="A22" s="206">
        <v>20</v>
      </c>
      <c r="B22" s="230" t="s">
        <v>228</v>
      </c>
      <c r="C22" s="233" t="s">
        <v>229</v>
      </c>
      <c r="D22" s="222" t="s">
        <v>230</v>
      </c>
      <c r="E22" s="228">
        <v>2</v>
      </c>
      <c r="F22" s="228">
        <v>1</v>
      </c>
      <c r="G22" s="228">
        <v>6</v>
      </c>
      <c r="H22" s="231">
        <f t="shared" si="3"/>
        <v>7.5</v>
      </c>
      <c r="I22" s="232">
        <f t="shared" si="4"/>
        <v>18.84</v>
      </c>
      <c r="J22" s="228">
        <v>0</v>
      </c>
      <c r="K22" s="231">
        <v>100</v>
      </c>
      <c r="L22" s="220"/>
      <c r="M22" s="221"/>
      <c r="N22" s="222"/>
      <c r="O22" s="221"/>
      <c r="P22" s="228" t="s">
        <v>231</v>
      </c>
      <c r="Q22" s="229"/>
      <c r="R22" s="228"/>
      <c r="S22" s="229"/>
      <c r="T22" s="228"/>
      <c r="U22" s="229"/>
    </row>
    <row r="23" spans="1:21" ht="12.75" customHeight="1">
      <c r="A23" s="217">
        <v>21</v>
      </c>
      <c r="B23" s="224" t="s">
        <v>232</v>
      </c>
      <c r="C23" s="225" t="s">
        <v>233</v>
      </c>
      <c r="D23" s="218" t="s">
        <v>234</v>
      </c>
      <c r="E23" s="219">
        <v>1.5</v>
      </c>
      <c r="F23" s="219">
        <v>2</v>
      </c>
      <c r="G23" s="219" t="s">
        <v>235</v>
      </c>
      <c r="H23" s="226">
        <v>19</v>
      </c>
      <c r="I23" s="219" t="s">
        <v>235</v>
      </c>
      <c r="J23" s="219">
        <v>1</v>
      </c>
      <c r="K23" s="226">
        <f aca="true" t="shared" si="6" ref="K23:K54">E23*F23</f>
        <v>3</v>
      </c>
      <c r="L23" s="220" t="s">
        <v>236</v>
      </c>
      <c r="M23" s="221"/>
      <c r="N23" s="222">
        <v>0.5</v>
      </c>
      <c r="O23" s="221"/>
      <c r="P23" s="219"/>
      <c r="Q23" s="223"/>
      <c r="R23" s="219"/>
      <c r="S23" s="223"/>
      <c r="T23" s="219"/>
      <c r="U23" s="223"/>
    </row>
    <row r="24" spans="1:21" ht="12.75" customHeight="1">
      <c r="A24" s="217">
        <v>22</v>
      </c>
      <c r="B24" s="224" t="s">
        <v>237</v>
      </c>
      <c r="C24" s="225" t="s">
        <v>238</v>
      </c>
      <c r="D24" s="218" t="s">
        <v>234</v>
      </c>
      <c r="E24" s="219">
        <v>3</v>
      </c>
      <c r="F24" s="219">
        <v>1</v>
      </c>
      <c r="G24" s="219" t="s">
        <v>235</v>
      </c>
      <c r="H24" s="226">
        <v>16</v>
      </c>
      <c r="I24" s="219" t="s">
        <v>235</v>
      </c>
      <c r="J24" s="219">
        <v>1</v>
      </c>
      <c r="K24" s="226">
        <f t="shared" si="6"/>
        <v>3</v>
      </c>
      <c r="L24" s="220" t="s">
        <v>236</v>
      </c>
      <c r="M24" s="221"/>
      <c r="N24" s="222">
        <v>0.5</v>
      </c>
      <c r="O24" s="221"/>
      <c r="P24" s="219"/>
      <c r="Q24" s="223"/>
      <c r="R24" s="219"/>
      <c r="S24" s="223"/>
      <c r="T24" s="219"/>
      <c r="U24" s="223"/>
    </row>
    <row r="25" spans="1:21" ht="12.75" customHeight="1">
      <c r="A25" s="217">
        <v>23</v>
      </c>
      <c r="B25" s="224" t="s">
        <v>239</v>
      </c>
      <c r="C25" s="225" t="s">
        <v>240</v>
      </c>
      <c r="D25" s="218" t="s">
        <v>234</v>
      </c>
      <c r="E25" s="219">
        <v>1</v>
      </c>
      <c r="F25" s="219">
        <v>2</v>
      </c>
      <c r="G25" s="219" t="s">
        <v>235</v>
      </c>
      <c r="H25" s="226"/>
      <c r="I25" s="219" t="s">
        <v>235</v>
      </c>
      <c r="J25" s="219">
        <v>0</v>
      </c>
      <c r="K25" s="226">
        <f t="shared" si="6"/>
        <v>2</v>
      </c>
      <c r="L25" s="220"/>
      <c r="M25" s="221"/>
      <c r="N25" s="222"/>
      <c r="O25" s="221"/>
      <c r="P25" s="219"/>
      <c r="Q25" s="223"/>
      <c r="R25" s="219"/>
      <c r="S25" s="223"/>
      <c r="T25" s="219"/>
      <c r="U25" s="223"/>
    </row>
    <row r="26" spans="1:21" ht="12.75" customHeight="1">
      <c r="A26" s="206">
        <v>24</v>
      </c>
      <c r="B26" s="224" t="s">
        <v>239</v>
      </c>
      <c r="C26" s="225" t="s">
        <v>240</v>
      </c>
      <c r="D26" s="218" t="s">
        <v>234</v>
      </c>
      <c r="E26" s="219">
        <v>1</v>
      </c>
      <c r="F26" s="219">
        <v>2</v>
      </c>
      <c r="G26" s="219" t="s">
        <v>235</v>
      </c>
      <c r="H26" s="226"/>
      <c r="I26" s="219" t="s">
        <v>235</v>
      </c>
      <c r="J26" s="219">
        <v>0</v>
      </c>
      <c r="K26" s="226">
        <f t="shared" si="6"/>
        <v>2</v>
      </c>
      <c r="L26" s="220"/>
      <c r="M26" s="221"/>
      <c r="N26" s="222"/>
      <c r="O26" s="221"/>
      <c r="P26" s="219"/>
      <c r="Q26" s="223"/>
      <c r="R26" s="219"/>
      <c r="S26" s="223"/>
      <c r="T26" s="219"/>
      <c r="U26" s="223"/>
    </row>
    <row r="27" spans="1:21" ht="12.75" customHeight="1">
      <c r="A27" s="217">
        <v>25</v>
      </c>
      <c r="B27" s="224" t="s">
        <v>237</v>
      </c>
      <c r="C27" s="225" t="s">
        <v>241</v>
      </c>
      <c r="D27" s="218" t="s">
        <v>234</v>
      </c>
      <c r="E27" s="219">
        <v>6</v>
      </c>
      <c r="F27" s="219">
        <v>1</v>
      </c>
      <c r="G27" s="219" t="s">
        <v>235</v>
      </c>
      <c r="H27" s="226">
        <v>24</v>
      </c>
      <c r="I27" s="219" t="s">
        <v>235</v>
      </c>
      <c r="J27" s="219">
        <v>1</v>
      </c>
      <c r="K27" s="226">
        <f t="shared" si="6"/>
        <v>6</v>
      </c>
      <c r="L27" s="220" t="s">
        <v>236</v>
      </c>
      <c r="M27" s="221"/>
      <c r="N27" s="222">
        <v>0.5</v>
      </c>
      <c r="O27" s="221"/>
      <c r="P27" s="219"/>
      <c r="Q27" s="223"/>
      <c r="R27" s="219"/>
      <c r="S27" s="223"/>
      <c r="T27" s="219"/>
      <c r="U27" s="223"/>
    </row>
    <row r="28" spans="1:21" ht="12.75" customHeight="1">
      <c r="A28" s="217">
        <v>26</v>
      </c>
      <c r="B28" s="224" t="s">
        <v>237</v>
      </c>
      <c r="C28" s="225" t="s">
        <v>241</v>
      </c>
      <c r="D28" s="218" t="s">
        <v>234</v>
      </c>
      <c r="E28" s="219">
        <v>8</v>
      </c>
      <c r="F28" s="219">
        <v>1</v>
      </c>
      <c r="G28" s="219" t="s">
        <v>235</v>
      </c>
      <c r="H28" s="226">
        <v>30</v>
      </c>
      <c r="I28" s="219" t="s">
        <v>235</v>
      </c>
      <c r="J28" s="219">
        <v>0</v>
      </c>
      <c r="K28" s="226">
        <f t="shared" si="6"/>
        <v>8</v>
      </c>
      <c r="L28" s="220"/>
      <c r="M28" s="221"/>
      <c r="N28" s="222"/>
      <c r="O28" s="221"/>
      <c r="P28" s="219"/>
      <c r="Q28" s="223"/>
      <c r="R28" s="219"/>
      <c r="S28" s="223"/>
      <c r="T28" s="219"/>
      <c r="U28" s="223"/>
    </row>
    <row r="29" spans="1:21" ht="12.75" customHeight="1">
      <c r="A29" s="217">
        <v>27</v>
      </c>
      <c r="B29" s="224" t="s">
        <v>242</v>
      </c>
      <c r="C29" s="225" t="s">
        <v>243</v>
      </c>
      <c r="D29" s="218" t="s">
        <v>212</v>
      </c>
      <c r="E29" s="219">
        <v>2</v>
      </c>
      <c r="F29" s="219">
        <v>2</v>
      </c>
      <c r="G29" s="219" t="s">
        <v>235</v>
      </c>
      <c r="H29" s="226">
        <v>25</v>
      </c>
      <c r="I29" s="219" t="s">
        <v>235</v>
      </c>
      <c r="J29" s="219">
        <v>1</v>
      </c>
      <c r="K29" s="226">
        <f t="shared" si="6"/>
        <v>4</v>
      </c>
      <c r="L29" s="220" t="s">
        <v>236</v>
      </c>
      <c r="M29" s="221"/>
      <c r="N29" s="222">
        <v>0.5</v>
      </c>
      <c r="O29" s="221"/>
      <c r="P29" s="219"/>
      <c r="Q29" s="223"/>
      <c r="R29" s="219"/>
      <c r="S29" s="223"/>
      <c r="T29" s="219"/>
      <c r="U29" s="223"/>
    </row>
    <row r="30" spans="1:21" ht="12.75" customHeight="1">
      <c r="A30" s="206">
        <v>28</v>
      </c>
      <c r="B30" s="224" t="s">
        <v>226</v>
      </c>
      <c r="C30" s="225" t="s">
        <v>227</v>
      </c>
      <c r="D30" s="218" t="s">
        <v>212</v>
      </c>
      <c r="E30" s="219">
        <v>5</v>
      </c>
      <c r="F30" s="219">
        <v>1</v>
      </c>
      <c r="G30" s="219">
        <v>20</v>
      </c>
      <c r="H30" s="226">
        <f>G30*1.25</f>
        <v>25</v>
      </c>
      <c r="I30" s="232">
        <f>G30*3.14</f>
        <v>62.800000000000004</v>
      </c>
      <c r="J30" s="219">
        <v>1</v>
      </c>
      <c r="K30" s="226">
        <f t="shared" si="6"/>
        <v>5</v>
      </c>
      <c r="L30" s="220" t="s">
        <v>236</v>
      </c>
      <c r="M30" s="221"/>
      <c r="N30" s="222">
        <v>0.5</v>
      </c>
      <c r="O30" s="221"/>
      <c r="P30" s="219"/>
      <c r="Q30" s="223"/>
      <c r="R30" s="219"/>
      <c r="S30" s="223"/>
      <c r="T30" s="219"/>
      <c r="U30" s="223"/>
    </row>
    <row r="31" spans="1:21" ht="12.75" customHeight="1">
      <c r="A31" s="217">
        <v>29</v>
      </c>
      <c r="B31" s="224" t="s">
        <v>244</v>
      </c>
      <c r="C31" s="234" t="s">
        <v>245</v>
      </c>
      <c r="D31" s="218" t="s">
        <v>212</v>
      </c>
      <c r="E31" s="219">
        <v>4</v>
      </c>
      <c r="F31" s="219">
        <v>1.5</v>
      </c>
      <c r="G31" s="219">
        <v>10</v>
      </c>
      <c r="H31" s="226">
        <f>G31*1.25</f>
        <v>12.5</v>
      </c>
      <c r="I31" s="227">
        <f>G31*3.14</f>
        <v>31.400000000000002</v>
      </c>
      <c r="J31" s="219">
        <v>2</v>
      </c>
      <c r="K31" s="226">
        <f t="shared" si="6"/>
        <v>6</v>
      </c>
      <c r="L31" s="220"/>
      <c r="M31" s="221"/>
      <c r="N31" s="222"/>
      <c r="O31" s="221"/>
      <c r="P31" s="228" t="s">
        <v>246</v>
      </c>
      <c r="Q31" s="223"/>
      <c r="R31" s="219"/>
      <c r="S31" s="223"/>
      <c r="T31" s="219"/>
      <c r="U31" s="223"/>
    </row>
    <row r="32" spans="1:21" ht="12.75" customHeight="1">
      <c r="A32" s="217">
        <v>30</v>
      </c>
      <c r="B32" s="224" t="s">
        <v>210</v>
      </c>
      <c r="C32" s="225" t="s">
        <v>211</v>
      </c>
      <c r="D32" s="218" t="s">
        <v>212</v>
      </c>
      <c r="E32" s="219">
        <v>15</v>
      </c>
      <c r="F32" s="219">
        <v>10</v>
      </c>
      <c r="G32" s="219">
        <v>45</v>
      </c>
      <c r="H32" s="226">
        <f>G32*1.25</f>
        <v>56.25</v>
      </c>
      <c r="I32" s="227">
        <f>G32*3.14</f>
        <v>141.3</v>
      </c>
      <c r="J32" s="219">
        <v>3</v>
      </c>
      <c r="K32" s="226">
        <f t="shared" si="6"/>
        <v>150</v>
      </c>
      <c r="L32" s="220"/>
      <c r="M32" s="221"/>
      <c r="N32" s="222"/>
      <c r="O32" s="221"/>
      <c r="P32" s="219" t="s">
        <v>213</v>
      </c>
      <c r="Q32" s="223"/>
      <c r="R32" s="219" t="s">
        <v>214</v>
      </c>
      <c r="S32" s="223"/>
      <c r="T32" s="219"/>
      <c r="U32" s="223"/>
    </row>
    <row r="33" spans="1:21" ht="12.75" customHeight="1">
      <c r="A33" s="217">
        <v>31</v>
      </c>
      <c r="B33" s="224" t="s">
        <v>247</v>
      </c>
      <c r="C33" s="235" t="s">
        <v>248</v>
      </c>
      <c r="D33" s="218" t="s">
        <v>234</v>
      </c>
      <c r="E33" s="219">
        <v>3</v>
      </c>
      <c r="F33" s="219">
        <v>2</v>
      </c>
      <c r="G33" s="219" t="s">
        <v>235</v>
      </c>
      <c r="H33" s="226">
        <v>40</v>
      </c>
      <c r="I33" s="219" t="s">
        <v>235</v>
      </c>
      <c r="J33" s="219">
        <v>0</v>
      </c>
      <c r="K33" s="226">
        <f t="shared" si="6"/>
        <v>6</v>
      </c>
      <c r="L33" s="220"/>
      <c r="M33" s="221"/>
      <c r="N33" s="222"/>
      <c r="O33" s="221"/>
      <c r="P33" s="219"/>
      <c r="Q33" s="223"/>
      <c r="R33" s="219"/>
      <c r="S33" s="223"/>
      <c r="T33" s="219"/>
      <c r="U33" s="223"/>
    </row>
    <row r="34" spans="1:21" ht="12.75" customHeight="1">
      <c r="A34" s="206">
        <v>32</v>
      </c>
      <c r="B34" s="224" t="s">
        <v>249</v>
      </c>
      <c r="C34" s="225" t="s">
        <v>250</v>
      </c>
      <c r="D34" s="218" t="s">
        <v>212</v>
      </c>
      <c r="E34" s="219">
        <v>4</v>
      </c>
      <c r="F34" s="219">
        <v>2</v>
      </c>
      <c r="G34" s="219">
        <v>9</v>
      </c>
      <c r="H34" s="226">
        <f aca="true" t="shared" si="7" ref="H34:H53">G34*1.25</f>
        <v>11.25</v>
      </c>
      <c r="I34" s="227">
        <f aca="true" t="shared" si="8" ref="I34:I53">G34*3.14</f>
        <v>28.26</v>
      </c>
      <c r="J34" s="219">
        <v>2</v>
      </c>
      <c r="K34" s="226">
        <f t="shared" si="6"/>
        <v>8</v>
      </c>
      <c r="L34" s="220" t="s">
        <v>236</v>
      </c>
      <c r="M34" s="221"/>
      <c r="N34" s="222">
        <v>0.5</v>
      </c>
      <c r="O34" s="221"/>
      <c r="P34" s="219"/>
      <c r="Q34" s="223"/>
      <c r="R34" s="219"/>
      <c r="S34" s="223"/>
      <c r="T34" s="219"/>
      <c r="U34" s="223"/>
    </row>
    <row r="35" spans="1:21" ht="12.75" customHeight="1">
      <c r="A35" s="217">
        <v>33</v>
      </c>
      <c r="B35" s="224" t="s">
        <v>249</v>
      </c>
      <c r="C35" s="225" t="s">
        <v>250</v>
      </c>
      <c r="D35" s="218" t="s">
        <v>212</v>
      </c>
      <c r="E35" s="219">
        <v>4</v>
      </c>
      <c r="F35" s="219">
        <v>2</v>
      </c>
      <c r="G35" s="219">
        <v>9</v>
      </c>
      <c r="H35" s="226">
        <f t="shared" si="7"/>
        <v>11.25</v>
      </c>
      <c r="I35" s="227">
        <f t="shared" si="8"/>
        <v>28.26</v>
      </c>
      <c r="J35" s="219">
        <v>2</v>
      </c>
      <c r="K35" s="226">
        <f t="shared" si="6"/>
        <v>8</v>
      </c>
      <c r="L35" s="220" t="s">
        <v>236</v>
      </c>
      <c r="M35" s="221"/>
      <c r="N35" s="222">
        <v>0.5</v>
      </c>
      <c r="O35" s="221"/>
      <c r="P35" s="219"/>
      <c r="Q35" s="223"/>
      <c r="R35" s="219"/>
      <c r="S35" s="223"/>
      <c r="T35" s="219"/>
      <c r="U35" s="223"/>
    </row>
    <row r="36" spans="1:21" ht="12.75" customHeight="1">
      <c r="A36" s="217">
        <v>34</v>
      </c>
      <c r="B36" s="224" t="s">
        <v>249</v>
      </c>
      <c r="C36" s="225" t="s">
        <v>250</v>
      </c>
      <c r="D36" s="218" t="s">
        <v>212</v>
      </c>
      <c r="E36" s="219">
        <v>4</v>
      </c>
      <c r="F36" s="219">
        <v>2</v>
      </c>
      <c r="G36" s="219">
        <v>9</v>
      </c>
      <c r="H36" s="226">
        <f t="shared" si="7"/>
        <v>11.25</v>
      </c>
      <c r="I36" s="227">
        <f t="shared" si="8"/>
        <v>28.26</v>
      </c>
      <c r="J36" s="219">
        <v>2</v>
      </c>
      <c r="K36" s="226">
        <f t="shared" si="6"/>
        <v>8</v>
      </c>
      <c r="L36" s="220" t="s">
        <v>236</v>
      </c>
      <c r="M36" s="221"/>
      <c r="N36" s="222">
        <v>0.5</v>
      </c>
      <c r="O36" s="221"/>
      <c r="P36" s="219"/>
      <c r="Q36" s="223"/>
      <c r="R36" s="219"/>
      <c r="S36" s="223"/>
      <c r="T36" s="219"/>
      <c r="U36" s="223"/>
    </row>
    <row r="37" spans="1:21" ht="12.75" customHeight="1">
      <c r="A37" s="217">
        <v>35</v>
      </c>
      <c r="B37" s="224" t="s">
        <v>249</v>
      </c>
      <c r="C37" s="225" t="s">
        <v>250</v>
      </c>
      <c r="D37" s="218" t="s">
        <v>212</v>
      </c>
      <c r="E37" s="219">
        <v>4</v>
      </c>
      <c r="F37" s="219">
        <v>2</v>
      </c>
      <c r="G37" s="219">
        <v>11</v>
      </c>
      <c r="H37" s="226">
        <f t="shared" si="7"/>
        <v>13.75</v>
      </c>
      <c r="I37" s="227">
        <f t="shared" si="8"/>
        <v>34.54</v>
      </c>
      <c r="J37" s="219">
        <v>2</v>
      </c>
      <c r="K37" s="226">
        <f t="shared" si="6"/>
        <v>8</v>
      </c>
      <c r="L37" s="220"/>
      <c r="M37" s="221"/>
      <c r="N37" s="222"/>
      <c r="O37" s="221"/>
      <c r="P37" s="228" t="s">
        <v>231</v>
      </c>
      <c r="Q37" s="223"/>
      <c r="R37" s="219"/>
      <c r="S37" s="223"/>
      <c r="T37" s="219"/>
      <c r="U37" s="223"/>
    </row>
    <row r="38" spans="1:21" ht="12.75" customHeight="1">
      <c r="A38" s="206">
        <v>36</v>
      </c>
      <c r="B38" s="224" t="s">
        <v>249</v>
      </c>
      <c r="C38" s="225" t="s">
        <v>250</v>
      </c>
      <c r="D38" s="218" t="s">
        <v>212</v>
      </c>
      <c r="E38" s="219">
        <v>4</v>
      </c>
      <c r="F38" s="219">
        <v>2</v>
      </c>
      <c r="G38" s="219">
        <v>14</v>
      </c>
      <c r="H38" s="226">
        <f t="shared" si="7"/>
        <v>17.5</v>
      </c>
      <c r="I38" s="227">
        <f t="shared" si="8"/>
        <v>43.96</v>
      </c>
      <c r="J38" s="219">
        <v>2</v>
      </c>
      <c r="K38" s="226">
        <f t="shared" si="6"/>
        <v>8</v>
      </c>
      <c r="L38" s="220"/>
      <c r="M38" s="221"/>
      <c r="N38" s="222"/>
      <c r="O38" s="221"/>
      <c r="P38" s="228" t="s">
        <v>231</v>
      </c>
      <c r="Q38" s="223"/>
      <c r="R38" s="219"/>
      <c r="S38" s="223"/>
      <c r="T38" s="219"/>
      <c r="U38" s="223"/>
    </row>
    <row r="39" spans="1:21" ht="12.75" customHeight="1">
      <c r="A39" s="217">
        <v>37</v>
      </c>
      <c r="B39" s="224" t="s">
        <v>249</v>
      </c>
      <c r="C39" s="225" t="s">
        <v>250</v>
      </c>
      <c r="D39" s="218" t="s">
        <v>212</v>
      </c>
      <c r="E39" s="219">
        <v>4</v>
      </c>
      <c r="F39" s="219">
        <v>2</v>
      </c>
      <c r="G39" s="219">
        <v>8</v>
      </c>
      <c r="H39" s="226">
        <f t="shared" si="7"/>
        <v>10</v>
      </c>
      <c r="I39" s="227">
        <f t="shared" si="8"/>
        <v>25.12</v>
      </c>
      <c r="J39" s="219">
        <v>2</v>
      </c>
      <c r="K39" s="226">
        <f t="shared" si="6"/>
        <v>8</v>
      </c>
      <c r="L39" s="220" t="s">
        <v>236</v>
      </c>
      <c r="M39" s="221"/>
      <c r="N39" s="222">
        <v>0.5</v>
      </c>
      <c r="O39" s="221"/>
      <c r="P39" s="219"/>
      <c r="Q39" s="223"/>
      <c r="R39" s="219"/>
      <c r="S39" s="223"/>
      <c r="T39" s="219"/>
      <c r="U39" s="223"/>
    </row>
    <row r="40" spans="1:21" ht="12.75" customHeight="1">
      <c r="A40" s="217">
        <v>38</v>
      </c>
      <c r="B40" s="224" t="s">
        <v>249</v>
      </c>
      <c r="C40" s="225" t="s">
        <v>250</v>
      </c>
      <c r="D40" s="218" t="s">
        <v>212</v>
      </c>
      <c r="E40" s="219">
        <v>4</v>
      </c>
      <c r="F40" s="219">
        <v>2</v>
      </c>
      <c r="G40" s="219">
        <v>12</v>
      </c>
      <c r="H40" s="226">
        <f t="shared" si="7"/>
        <v>15</v>
      </c>
      <c r="I40" s="227">
        <f t="shared" si="8"/>
        <v>37.68</v>
      </c>
      <c r="J40" s="219">
        <v>2</v>
      </c>
      <c r="K40" s="226">
        <f t="shared" si="6"/>
        <v>8</v>
      </c>
      <c r="L40" s="220" t="s">
        <v>236</v>
      </c>
      <c r="M40" s="221"/>
      <c r="N40" s="222">
        <v>0.5</v>
      </c>
      <c r="O40" s="221"/>
      <c r="P40" s="219"/>
      <c r="Q40" s="223"/>
      <c r="R40" s="219"/>
      <c r="S40" s="223"/>
      <c r="T40" s="219"/>
      <c r="U40" s="223"/>
    </row>
    <row r="41" spans="1:21" ht="12.75" customHeight="1">
      <c r="A41" s="217">
        <v>39</v>
      </c>
      <c r="B41" s="224" t="s">
        <v>249</v>
      </c>
      <c r="C41" s="225" t="s">
        <v>250</v>
      </c>
      <c r="D41" s="218" t="s">
        <v>212</v>
      </c>
      <c r="E41" s="219">
        <v>4</v>
      </c>
      <c r="F41" s="219">
        <v>2</v>
      </c>
      <c r="G41" s="219">
        <v>14</v>
      </c>
      <c r="H41" s="226">
        <f t="shared" si="7"/>
        <v>17.5</v>
      </c>
      <c r="I41" s="227">
        <f t="shared" si="8"/>
        <v>43.96</v>
      </c>
      <c r="J41" s="219">
        <v>2</v>
      </c>
      <c r="K41" s="226">
        <f t="shared" si="6"/>
        <v>8</v>
      </c>
      <c r="L41" s="220" t="s">
        <v>236</v>
      </c>
      <c r="M41" s="221"/>
      <c r="N41" s="222">
        <v>0.5</v>
      </c>
      <c r="O41" s="221"/>
      <c r="P41" s="219"/>
      <c r="Q41" s="223"/>
      <c r="R41" s="219"/>
      <c r="S41" s="223"/>
      <c r="T41" s="219"/>
      <c r="U41" s="223"/>
    </row>
    <row r="42" spans="1:21" ht="12.75" customHeight="1">
      <c r="A42" s="206">
        <v>40</v>
      </c>
      <c r="B42" s="224" t="s">
        <v>249</v>
      </c>
      <c r="C42" s="225" t="s">
        <v>250</v>
      </c>
      <c r="D42" s="218" t="s">
        <v>212</v>
      </c>
      <c r="E42" s="219">
        <v>4</v>
      </c>
      <c r="F42" s="219">
        <v>2</v>
      </c>
      <c r="G42" s="219">
        <v>14</v>
      </c>
      <c r="H42" s="226">
        <f t="shared" si="7"/>
        <v>17.5</v>
      </c>
      <c r="I42" s="227">
        <f t="shared" si="8"/>
        <v>43.96</v>
      </c>
      <c r="J42" s="219">
        <v>2</v>
      </c>
      <c r="K42" s="226">
        <f t="shared" si="6"/>
        <v>8</v>
      </c>
      <c r="L42" s="220" t="s">
        <v>236</v>
      </c>
      <c r="M42" s="221"/>
      <c r="N42" s="222">
        <v>0.5</v>
      </c>
      <c r="O42" s="221"/>
      <c r="P42" s="219"/>
      <c r="Q42" s="223"/>
      <c r="R42" s="219"/>
      <c r="S42" s="223"/>
      <c r="T42" s="219"/>
      <c r="U42" s="223"/>
    </row>
    <row r="43" spans="1:21" ht="12.75" customHeight="1">
      <c r="A43" s="217">
        <v>41</v>
      </c>
      <c r="B43" s="224" t="s">
        <v>249</v>
      </c>
      <c r="C43" s="225" t="s">
        <v>250</v>
      </c>
      <c r="D43" s="218" t="s">
        <v>212</v>
      </c>
      <c r="E43" s="219">
        <v>4</v>
      </c>
      <c r="F43" s="219">
        <v>2</v>
      </c>
      <c r="G43" s="219">
        <v>13</v>
      </c>
      <c r="H43" s="226">
        <f t="shared" si="7"/>
        <v>16.25</v>
      </c>
      <c r="I43" s="227">
        <f t="shared" si="8"/>
        <v>40.82</v>
      </c>
      <c r="J43" s="219">
        <v>2</v>
      </c>
      <c r="K43" s="226">
        <f t="shared" si="6"/>
        <v>8</v>
      </c>
      <c r="L43" s="220" t="s">
        <v>236</v>
      </c>
      <c r="M43" s="221"/>
      <c r="N43" s="222">
        <v>0.5</v>
      </c>
      <c r="O43" s="221"/>
      <c r="P43" s="219"/>
      <c r="Q43" s="223"/>
      <c r="R43" s="219"/>
      <c r="S43" s="223"/>
      <c r="T43" s="219"/>
      <c r="U43" s="223"/>
    </row>
    <row r="44" spans="1:21" ht="12.75" customHeight="1">
      <c r="A44" s="217">
        <v>42</v>
      </c>
      <c r="B44" s="224" t="s">
        <v>249</v>
      </c>
      <c r="C44" s="225" t="s">
        <v>250</v>
      </c>
      <c r="D44" s="218" t="s">
        <v>212</v>
      </c>
      <c r="E44" s="219">
        <v>3</v>
      </c>
      <c r="F44" s="219">
        <v>1</v>
      </c>
      <c r="G44" s="219">
        <v>5</v>
      </c>
      <c r="H44" s="226">
        <f t="shared" si="7"/>
        <v>6.25</v>
      </c>
      <c r="I44" s="227">
        <f t="shared" si="8"/>
        <v>15.700000000000001</v>
      </c>
      <c r="J44" s="219">
        <v>2</v>
      </c>
      <c r="K44" s="226">
        <f t="shared" si="6"/>
        <v>3</v>
      </c>
      <c r="L44" s="220" t="s">
        <v>236</v>
      </c>
      <c r="M44" s="221"/>
      <c r="N44" s="222">
        <v>0.5</v>
      </c>
      <c r="O44" s="221"/>
      <c r="P44" s="219"/>
      <c r="Q44" s="223"/>
      <c r="R44" s="219"/>
      <c r="S44" s="223"/>
      <c r="T44" s="219"/>
      <c r="U44" s="223"/>
    </row>
    <row r="45" spans="1:21" ht="12.75" customHeight="1">
      <c r="A45" s="217">
        <v>43</v>
      </c>
      <c r="B45" s="224" t="s">
        <v>244</v>
      </c>
      <c r="C45" s="225" t="s">
        <v>245</v>
      </c>
      <c r="D45" s="218" t="s">
        <v>212</v>
      </c>
      <c r="E45" s="219">
        <v>4</v>
      </c>
      <c r="F45" s="219">
        <v>2</v>
      </c>
      <c r="G45" s="219">
        <v>14</v>
      </c>
      <c r="H45" s="226">
        <f t="shared" si="7"/>
        <v>17.5</v>
      </c>
      <c r="I45" s="227">
        <f t="shared" si="8"/>
        <v>43.96</v>
      </c>
      <c r="J45" s="219">
        <v>2</v>
      </c>
      <c r="K45" s="226">
        <f t="shared" si="6"/>
        <v>8</v>
      </c>
      <c r="L45" s="220" t="s">
        <v>236</v>
      </c>
      <c r="M45" s="221"/>
      <c r="N45" s="222">
        <v>0.5</v>
      </c>
      <c r="O45" s="221"/>
      <c r="P45" s="219"/>
      <c r="Q45" s="223"/>
      <c r="R45" s="219"/>
      <c r="S45" s="223"/>
      <c r="T45" s="219"/>
      <c r="U45" s="223"/>
    </row>
    <row r="46" spans="1:21" ht="12.75" customHeight="1">
      <c r="A46" s="206">
        <v>44</v>
      </c>
      <c r="B46" s="224" t="s">
        <v>244</v>
      </c>
      <c r="C46" s="225" t="s">
        <v>245</v>
      </c>
      <c r="D46" s="218" t="s">
        <v>212</v>
      </c>
      <c r="E46" s="219">
        <v>4</v>
      </c>
      <c r="F46" s="219">
        <v>2</v>
      </c>
      <c r="G46" s="219">
        <v>16</v>
      </c>
      <c r="H46" s="226">
        <f t="shared" si="7"/>
        <v>20</v>
      </c>
      <c r="I46" s="227">
        <f t="shared" si="8"/>
        <v>50.24</v>
      </c>
      <c r="J46" s="219">
        <v>2</v>
      </c>
      <c r="K46" s="226">
        <f t="shared" si="6"/>
        <v>8</v>
      </c>
      <c r="L46" s="220" t="s">
        <v>236</v>
      </c>
      <c r="M46" s="221"/>
      <c r="N46" s="222">
        <v>0.5</v>
      </c>
      <c r="O46" s="221"/>
      <c r="P46" s="219"/>
      <c r="Q46" s="223"/>
      <c r="R46" s="219"/>
      <c r="S46" s="223"/>
      <c r="T46" s="219"/>
      <c r="U46" s="223"/>
    </row>
    <row r="47" spans="1:21" ht="12.75" customHeight="1">
      <c r="A47" s="217">
        <v>45</v>
      </c>
      <c r="B47" s="224" t="s">
        <v>244</v>
      </c>
      <c r="C47" s="225" t="s">
        <v>245</v>
      </c>
      <c r="D47" s="218" t="s">
        <v>212</v>
      </c>
      <c r="E47" s="219">
        <v>4</v>
      </c>
      <c r="F47" s="219">
        <v>2</v>
      </c>
      <c r="G47" s="219">
        <v>14</v>
      </c>
      <c r="H47" s="226">
        <f t="shared" si="7"/>
        <v>17.5</v>
      </c>
      <c r="I47" s="227">
        <f t="shared" si="8"/>
        <v>43.96</v>
      </c>
      <c r="J47" s="219">
        <v>2</v>
      </c>
      <c r="K47" s="226">
        <f t="shared" si="6"/>
        <v>8</v>
      </c>
      <c r="L47" s="220" t="s">
        <v>236</v>
      </c>
      <c r="M47" s="221"/>
      <c r="N47" s="222">
        <v>0.5</v>
      </c>
      <c r="O47" s="221"/>
      <c r="P47" s="228"/>
      <c r="Q47" s="229"/>
      <c r="R47" s="219"/>
      <c r="S47" s="223"/>
      <c r="T47" s="219"/>
      <c r="U47" s="223"/>
    </row>
    <row r="48" spans="1:21" ht="12.75" customHeight="1">
      <c r="A48" s="217">
        <v>46</v>
      </c>
      <c r="B48" s="224" t="s">
        <v>244</v>
      </c>
      <c r="C48" s="225" t="s">
        <v>245</v>
      </c>
      <c r="D48" s="218" t="s">
        <v>212</v>
      </c>
      <c r="E48" s="219">
        <v>4</v>
      </c>
      <c r="F48" s="219">
        <v>2</v>
      </c>
      <c r="G48" s="219">
        <v>13</v>
      </c>
      <c r="H48" s="226">
        <f t="shared" si="7"/>
        <v>16.25</v>
      </c>
      <c r="I48" s="227">
        <f t="shared" si="8"/>
        <v>40.82</v>
      </c>
      <c r="J48" s="219">
        <v>2</v>
      </c>
      <c r="K48" s="226">
        <f t="shared" si="6"/>
        <v>8</v>
      </c>
      <c r="L48" s="220" t="s">
        <v>236</v>
      </c>
      <c r="M48" s="221"/>
      <c r="N48" s="222">
        <v>0.5</v>
      </c>
      <c r="O48" s="221"/>
      <c r="P48" s="219"/>
      <c r="Q48" s="223"/>
      <c r="R48" s="219"/>
      <c r="S48" s="223"/>
      <c r="T48" s="219"/>
      <c r="U48" s="223"/>
    </row>
    <row r="49" spans="1:21" ht="12.75" customHeight="1">
      <c r="A49" s="217">
        <v>47</v>
      </c>
      <c r="B49" s="224" t="s">
        <v>249</v>
      </c>
      <c r="C49" s="225" t="s">
        <v>250</v>
      </c>
      <c r="D49" s="218" t="s">
        <v>234</v>
      </c>
      <c r="E49" s="219">
        <v>3</v>
      </c>
      <c r="F49" s="219">
        <v>2</v>
      </c>
      <c r="G49" s="219">
        <v>10</v>
      </c>
      <c r="H49" s="226">
        <f t="shared" si="7"/>
        <v>12.5</v>
      </c>
      <c r="I49" s="227">
        <f t="shared" si="8"/>
        <v>31.400000000000002</v>
      </c>
      <c r="J49" s="219">
        <v>1</v>
      </c>
      <c r="K49" s="226">
        <f t="shared" si="6"/>
        <v>6</v>
      </c>
      <c r="L49" s="220"/>
      <c r="M49" s="221"/>
      <c r="N49" s="222"/>
      <c r="O49" s="221"/>
      <c r="P49" s="228" t="s">
        <v>231</v>
      </c>
      <c r="Q49" s="223"/>
      <c r="R49" s="219"/>
      <c r="S49" s="223"/>
      <c r="T49" s="219"/>
      <c r="U49" s="223"/>
    </row>
    <row r="50" spans="1:21" ht="12.75" customHeight="1">
      <c r="A50" s="206">
        <v>48</v>
      </c>
      <c r="B50" s="224" t="s">
        <v>249</v>
      </c>
      <c r="C50" s="225" t="s">
        <v>250</v>
      </c>
      <c r="D50" s="218" t="s">
        <v>212</v>
      </c>
      <c r="E50" s="219">
        <v>4</v>
      </c>
      <c r="F50" s="219">
        <v>2</v>
      </c>
      <c r="G50" s="219">
        <v>12</v>
      </c>
      <c r="H50" s="226">
        <f t="shared" si="7"/>
        <v>15</v>
      </c>
      <c r="I50" s="227">
        <f t="shared" si="8"/>
        <v>37.68</v>
      </c>
      <c r="J50" s="219">
        <v>2</v>
      </c>
      <c r="K50" s="226">
        <f t="shared" si="6"/>
        <v>8</v>
      </c>
      <c r="L50" s="220"/>
      <c r="M50" s="221"/>
      <c r="N50" s="222"/>
      <c r="O50" s="221"/>
      <c r="P50" s="228" t="s">
        <v>231</v>
      </c>
      <c r="Q50" s="223"/>
      <c r="R50" s="228" t="s">
        <v>246</v>
      </c>
      <c r="S50" s="223"/>
      <c r="T50" s="219"/>
      <c r="U50" s="223"/>
    </row>
    <row r="51" spans="1:21" ht="12.75" customHeight="1">
      <c r="A51" s="217">
        <v>49</v>
      </c>
      <c r="B51" s="224" t="s">
        <v>210</v>
      </c>
      <c r="C51" s="225" t="s">
        <v>211</v>
      </c>
      <c r="D51" s="218" t="s">
        <v>212</v>
      </c>
      <c r="E51" s="219">
        <v>16</v>
      </c>
      <c r="F51" s="219">
        <v>16</v>
      </c>
      <c r="G51" s="219">
        <v>66</v>
      </c>
      <c r="H51" s="226">
        <f t="shared" si="7"/>
        <v>82.5</v>
      </c>
      <c r="I51" s="227">
        <f t="shared" si="8"/>
        <v>207.24</v>
      </c>
      <c r="J51" s="219">
        <v>6</v>
      </c>
      <c r="K51" s="226">
        <f t="shared" si="6"/>
        <v>256</v>
      </c>
      <c r="L51" s="220"/>
      <c r="M51" s="221"/>
      <c r="N51" s="222"/>
      <c r="O51" s="221"/>
      <c r="P51" s="219" t="s">
        <v>213</v>
      </c>
      <c r="Q51" s="223"/>
      <c r="R51" s="219"/>
      <c r="S51" s="223"/>
      <c r="T51" s="219"/>
      <c r="U51" s="223"/>
    </row>
    <row r="52" spans="1:21" ht="12.75" customHeight="1">
      <c r="A52" s="217">
        <v>50</v>
      </c>
      <c r="B52" s="224" t="s">
        <v>244</v>
      </c>
      <c r="C52" s="225" t="s">
        <v>245</v>
      </c>
      <c r="D52" s="218" t="s">
        <v>212</v>
      </c>
      <c r="E52" s="219">
        <v>3</v>
      </c>
      <c r="F52" s="219">
        <v>1</v>
      </c>
      <c r="G52" s="219">
        <v>6</v>
      </c>
      <c r="H52" s="226">
        <f t="shared" si="7"/>
        <v>7.5</v>
      </c>
      <c r="I52" s="227">
        <f t="shared" si="8"/>
        <v>18.84</v>
      </c>
      <c r="J52" s="219">
        <v>2</v>
      </c>
      <c r="K52" s="226">
        <f t="shared" si="6"/>
        <v>3</v>
      </c>
      <c r="L52" s="220" t="s">
        <v>236</v>
      </c>
      <c r="M52" s="221"/>
      <c r="N52" s="222">
        <v>0.5</v>
      </c>
      <c r="O52" s="221"/>
      <c r="P52" s="219"/>
      <c r="Q52" s="223"/>
      <c r="R52" s="219"/>
      <c r="S52" s="223"/>
      <c r="T52" s="219"/>
      <c r="U52" s="223"/>
    </row>
    <row r="53" spans="1:21" ht="12.75" customHeight="1">
      <c r="A53" s="217">
        <v>51</v>
      </c>
      <c r="B53" s="224" t="s">
        <v>244</v>
      </c>
      <c r="C53" s="225" t="s">
        <v>245</v>
      </c>
      <c r="D53" s="218" t="s">
        <v>212</v>
      </c>
      <c r="E53" s="219">
        <v>3</v>
      </c>
      <c r="F53" s="219">
        <v>1</v>
      </c>
      <c r="G53" s="219">
        <v>10</v>
      </c>
      <c r="H53" s="226">
        <f t="shared" si="7"/>
        <v>12.5</v>
      </c>
      <c r="I53" s="227">
        <f t="shared" si="8"/>
        <v>31.400000000000002</v>
      </c>
      <c r="J53" s="219">
        <v>2</v>
      </c>
      <c r="K53" s="226">
        <f t="shared" si="6"/>
        <v>3</v>
      </c>
      <c r="L53" s="220" t="s">
        <v>236</v>
      </c>
      <c r="M53" s="221"/>
      <c r="N53" s="222">
        <v>0.5</v>
      </c>
      <c r="O53" s="221"/>
      <c r="P53" s="219"/>
      <c r="Q53" s="223"/>
      <c r="R53" s="219"/>
      <c r="S53" s="223"/>
      <c r="T53" s="219"/>
      <c r="U53" s="223"/>
    </row>
    <row r="54" spans="1:21" ht="12.75" customHeight="1">
      <c r="A54" s="206">
        <v>52</v>
      </c>
      <c r="B54" s="224" t="s">
        <v>251</v>
      </c>
      <c r="C54" s="225" t="s">
        <v>252</v>
      </c>
      <c r="D54" s="218" t="s">
        <v>234</v>
      </c>
      <c r="E54" s="219">
        <v>1</v>
      </c>
      <c r="F54" s="219">
        <v>1</v>
      </c>
      <c r="G54" s="219" t="s">
        <v>235</v>
      </c>
      <c r="H54" s="219" t="s">
        <v>235</v>
      </c>
      <c r="I54" s="219" t="s">
        <v>235</v>
      </c>
      <c r="J54" s="219">
        <v>0</v>
      </c>
      <c r="K54" s="226">
        <f t="shared" si="6"/>
        <v>1</v>
      </c>
      <c r="L54" s="220"/>
      <c r="M54" s="221"/>
      <c r="N54" s="222"/>
      <c r="O54" s="221"/>
      <c r="P54" s="228"/>
      <c r="Q54" s="223"/>
      <c r="R54" s="219"/>
      <c r="S54" s="223"/>
      <c r="T54" s="219"/>
      <c r="U54" s="223"/>
    </row>
    <row r="55" spans="1:21" ht="12.75" customHeight="1">
      <c r="A55" s="217">
        <v>53</v>
      </c>
      <c r="B55" s="224" t="s">
        <v>253</v>
      </c>
      <c r="C55" s="225" t="s">
        <v>254</v>
      </c>
      <c r="D55" s="218" t="s">
        <v>212</v>
      </c>
      <c r="E55" s="219">
        <v>12</v>
      </c>
      <c r="F55" s="219">
        <v>12</v>
      </c>
      <c r="G55" s="219">
        <v>70</v>
      </c>
      <c r="H55" s="226">
        <f>G55*1.25</f>
        <v>87.5</v>
      </c>
      <c r="I55" s="227">
        <f aca="true" t="shared" si="9" ref="I55:I63">G55*3.14</f>
        <v>219.8</v>
      </c>
      <c r="J55" s="219">
        <v>2</v>
      </c>
      <c r="K55" s="226">
        <f aca="true" t="shared" si="10" ref="K55:K77">E55*F55</f>
        <v>144</v>
      </c>
      <c r="L55" s="220"/>
      <c r="M55" s="221"/>
      <c r="N55" s="222"/>
      <c r="O55" s="221"/>
      <c r="P55" s="219" t="s">
        <v>213</v>
      </c>
      <c r="Q55" s="223"/>
      <c r="R55" s="219" t="s">
        <v>214</v>
      </c>
      <c r="S55" s="223"/>
      <c r="T55" s="219"/>
      <c r="U55" s="223"/>
    </row>
    <row r="56" spans="1:21" ht="12.75" customHeight="1">
      <c r="A56" s="217">
        <v>54</v>
      </c>
      <c r="B56" s="224" t="s">
        <v>210</v>
      </c>
      <c r="C56" s="225" t="s">
        <v>211</v>
      </c>
      <c r="D56" s="218" t="s">
        <v>212</v>
      </c>
      <c r="E56" s="219">
        <v>9</v>
      </c>
      <c r="F56" s="219">
        <v>8</v>
      </c>
      <c r="G56" s="219">
        <v>44</v>
      </c>
      <c r="H56" s="226">
        <f>G56*1.25</f>
        <v>55</v>
      </c>
      <c r="I56" s="227">
        <f t="shared" si="9"/>
        <v>138.16</v>
      </c>
      <c r="J56" s="219">
        <v>2</v>
      </c>
      <c r="K56" s="226">
        <f t="shared" si="10"/>
        <v>72</v>
      </c>
      <c r="L56" s="220"/>
      <c r="M56" s="221"/>
      <c r="N56" s="222"/>
      <c r="O56" s="221"/>
      <c r="P56" s="219" t="s">
        <v>213</v>
      </c>
      <c r="Q56" s="223"/>
      <c r="R56" s="219" t="s">
        <v>214</v>
      </c>
      <c r="S56" s="223"/>
      <c r="T56" s="219"/>
      <c r="U56" s="223"/>
    </row>
    <row r="57" spans="1:21" ht="12.75" customHeight="1">
      <c r="A57" s="217">
        <v>55</v>
      </c>
      <c r="B57" s="224" t="s">
        <v>210</v>
      </c>
      <c r="C57" s="225" t="s">
        <v>211</v>
      </c>
      <c r="D57" s="218" t="s">
        <v>212</v>
      </c>
      <c r="E57" s="219">
        <v>8</v>
      </c>
      <c r="F57" s="219">
        <v>7</v>
      </c>
      <c r="G57" s="219">
        <v>25</v>
      </c>
      <c r="H57" s="226">
        <f>G57*1.25</f>
        <v>31.25</v>
      </c>
      <c r="I57" s="227">
        <f t="shared" si="9"/>
        <v>78.5</v>
      </c>
      <c r="J57" s="219">
        <v>2</v>
      </c>
      <c r="K57" s="226">
        <f t="shared" si="10"/>
        <v>56</v>
      </c>
      <c r="L57" s="220"/>
      <c r="M57" s="221"/>
      <c r="N57" s="222"/>
      <c r="O57" s="221"/>
      <c r="P57" s="219" t="s">
        <v>213</v>
      </c>
      <c r="Q57" s="223"/>
      <c r="R57" s="219"/>
      <c r="S57" s="223"/>
      <c r="T57" s="219"/>
      <c r="U57" s="223"/>
    </row>
    <row r="58" spans="1:21" ht="12.75" customHeight="1">
      <c r="A58" s="206">
        <v>56</v>
      </c>
      <c r="B58" s="224" t="s">
        <v>244</v>
      </c>
      <c r="C58" s="225" t="s">
        <v>245</v>
      </c>
      <c r="D58" s="218" t="s">
        <v>212</v>
      </c>
      <c r="E58" s="219">
        <v>4</v>
      </c>
      <c r="F58" s="219">
        <v>1</v>
      </c>
      <c r="G58" s="219">
        <v>13</v>
      </c>
      <c r="H58" s="226">
        <f>G58*1.25</f>
        <v>16.25</v>
      </c>
      <c r="I58" s="227">
        <f t="shared" si="9"/>
        <v>40.82</v>
      </c>
      <c r="J58" s="219">
        <v>2</v>
      </c>
      <c r="K58" s="226">
        <f t="shared" si="10"/>
        <v>4</v>
      </c>
      <c r="L58" s="220"/>
      <c r="M58" s="221"/>
      <c r="N58" s="222"/>
      <c r="O58" s="221"/>
      <c r="P58" s="219"/>
      <c r="Q58" s="223"/>
      <c r="R58" s="219"/>
      <c r="S58" s="223"/>
      <c r="T58" s="219"/>
      <c r="U58" s="223"/>
    </row>
    <row r="59" spans="1:21" ht="12.75" customHeight="1">
      <c r="A59" s="217">
        <v>57</v>
      </c>
      <c r="B59" s="224" t="s">
        <v>244</v>
      </c>
      <c r="C59" s="225" t="s">
        <v>245</v>
      </c>
      <c r="D59" s="218" t="s">
        <v>212</v>
      </c>
      <c r="E59" s="219">
        <v>4</v>
      </c>
      <c r="F59" s="219">
        <v>1</v>
      </c>
      <c r="G59" s="219">
        <v>13</v>
      </c>
      <c r="H59" s="226">
        <f>G59*1.25</f>
        <v>16.25</v>
      </c>
      <c r="I59" s="227">
        <f t="shared" si="9"/>
        <v>40.82</v>
      </c>
      <c r="J59" s="219">
        <v>2</v>
      </c>
      <c r="K59" s="226">
        <f t="shared" si="10"/>
        <v>4</v>
      </c>
      <c r="L59" s="220" t="s">
        <v>236</v>
      </c>
      <c r="M59" s="221"/>
      <c r="N59" s="222">
        <v>0.5</v>
      </c>
      <c r="O59" s="221"/>
      <c r="P59" s="219"/>
      <c r="Q59" s="223"/>
      <c r="R59" s="219"/>
      <c r="S59" s="223"/>
      <c r="T59" s="219"/>
      <c r="U59" s="223"/>
    </row>
    <row r="60" spans="1:21" ht="12.75" customHeight="1">
      <c r="A60" s="217">
        <v>58</v>
      </c>
      <c r="B60" s="224" t="s">
        <v>244</v>
      </c>
      <c r="C60" s="225" t="s">
        <v>245</v>
      </c>
      <c r="D60" s="218" t="s">
        <v>212</v>
      </c>
      <c r="E60" s="219">
        <v>3</v>
      </c>
      <c r="F60" s="219">
        <v>1</v>
      </c>
      <c r="G60" s="219">
        <v>8</v>
      </c>
      <c r="H60" s="226">
        <v>11</v>
      </c>
      <c r="I60" s="227">
        <f t="shared" si="9"/>
        <v>25.12</v>
      </c>
      <c r="J60" s="219">
        <v>2</v>
      </c>
      <c r="K60" s="226">
        <f t="shared" si="10"/>
        <v>3</v>
      </c>
      <c r="L60" s="220" t="s">
        <v>236</v>
      </c>
      <c r="M60" s="221"/>
      <c r="N60" s="222">
        <v>0.5</v>
      </c>
      <c r="O60" s="221"/>
      <c r="P60" s="219"/>
      <c r="Q60" s="223"/>
      <c r="R60" s="219"/>
      <c r="S60" s="223"/>
      <c r="T60" s="219"/>
      <c r="U60" s="223"/>
    </row>
    <row r="61" spans="1:21" ht="12.75" customHeight="1">
      <c r="A61" s="217">
        <v>59</v>
      </c>
      <c r="B61" s="224" t="s">
        <v>244</v>
      </c>
      <c r="C61" s="225" t="s">
        <v>245</v>
      </c>
      <c r="D61" s="218" t="s">
        <v>212</v>
      </c>
      <c r="E61" s="219">
        <v>4</v>
      </c>
      <c r="F61" s="219">
        <v>2</v>
      </c>
      <c r="G61" s="219">
        <v>13</v>
      </c>
      <c r="H61" s="226">
        <f>G61*1.25</f>
        <v>16.25</v>
      </c>
      <c r="I61" s="227">
        <f t="shared" si="9"/>
        <v>40.82</v>
      </c>
      <c r="J61" s="219">
        <v>2</v>
      </c>
      <c r="K61" s="226">
        <f t="shared" si="10"/>
        <v>8</v>
      </c>
      <c r="L61" s="220"/>
      <c r="M61" s="221"/>
      <c r="N61" s="222"/>
      <c r="O61" s="221"/>
      <c r="P61" s="219"/>
      <c r="Q61" s="223"/>
      <c r="R61" s="219"/>
      <c r="S61" s="223"/>
      <c r="T61" s="219"/>
      <c r="U61" s="223"/>
    </row>
    <row r="62" spans="1:21" ht="12.75" customHeight="1">
      <c r="A62" s="206">
        <v>60</v>
      </c>
      <c r="B62" s="224" t="s">
        <v>249</v>
      </c>
      <c r="C62" s="225" t="s">
        <v>250</v>
      </c>
      <c r="D62" s="218" t="s">
        <v>212</v>
      </c>
      <c r="E62" s="219">
        <v>3</v>
      </c>
      <c r="F62" s="219">
        <v>1</v>
      </c>
      <c r="G62" s="219">
        <v>7</v>
      </c>
      <c r="H62" s="226">
        <f>G62*1.25</f>
        <v>8.75</v>
      </c>
      <c r="I62" s="227">
        <f t="shared" si="9"/>
        <v>21.98</v>
      </c>
      <c r="J62" s="219">
        <v>2</v>
      </c>
      <c r="K62" s="226">
        <f t="shared" si="10"/>
        <v>3</v>
      </c>
      <c r="L62" s="220"/>
      <c r="M62" s="221"/>
      <c r="N62" s="222"/>
      <c r="O62" s="221"/>
      <c r="P62" s="228" t="s">
        <v>246</v>
      </c>
      <c r="Q62" s="223"/>
      <c r="R62" s="219"/>
      <c r="S62" s="223"/>
      <c r="T62" s="219"/>
      <c r="U62" s="223"/>
    </row>
    <row r="63" spans="1:21" ht="12.75" customHeight="1">
      <c r="A63" s="217">
        <v>61</v>
      </c>
      <c r="B63" s="224" t="s">
        <v>249</v>
      </c>
      <c r="C63" s="225" t="s">
        <v>250</v>
      </c>
      <c r="D63" s="218" t="s">
        <v>212</v>
      </c>
      <c r="E63" s="219">
        <v>4</v>
      </c>
      <c r="F63" s="219">
        <v>2</v>
      </c>
      <c r="G63" s="219">
        <v>12</v>
      </c>
      <c r="H63" s="226">
        <f>G63*1.25</f>
        <v>15</v>
      </c>
      <c r="I63" s="227">
        <f t="shared" si="9"/>
        <v>37.68</v>
      </c>
      <c r="J63" s="219">
        <v>2</v>
      </c>
      <c r="K63" s="226">
        <f t="shared" si="10"/>
        <v>8</v>
      </c>
      <c r="L63" s="220"/>
      <c r="M63" s="221"/>
      <c r="N63" s="222"/>
      <c r="O63" s="221"/>
      <c r="P63" s="219"/>
      <c r="Q63" s="223"/>
      <c r="R63" s="219"/>
      <c r="S63" s="223"/>
      <c r="T63" s="219"/>
      <c r="U63" s="223"/>
    </row>
    <row r="64" spans="1:21" ht="12.75" customHeight="1">
      <c r="A64" s="220">
        <v>66</v>
      </c>
      <c r="B64" s="236" t="s">
        <v>255</v>
      </c>
      <c r="C64" s="237" t="s">
        <v>256</v>
      </c>
      <c r="D64" s="238" t="s">
        <v>234</v>
      </c>
      <c r="E64" s="228">
        <v>2</v>
      </c>
      <c r="F64" s="228">
        <v>2</v>
      </c>
      <c r="G64" s="219" t="s">
        <v>235</v>
      </c>
      <c r="H64" s="219" t="s">
        <v>235</v>
      </c>
      <c r="I64" s="219" t="s">
        <v>235</v>
      </c>
      <c r="J64" s="228">
        <v>0</v>
      </c>
      <c r="K64" s="231">
        <f t="shared" si="10"/>
        <v>4</v>
      </c>
      <c r="L64" s="220"/>
      <c r="M64" s="221"/>
      <c r="N64" s="222"/>
      <c r="O64" s="221"/>
      <c r="P64" s="228"/>
      <c r="Q64" s="229"/>
      <c r="R64" s="228"/>
      <c r="S64" s="229"/>
      <c r="T64" s="228"/>
      <c r="U64" s="229"/>
    </row>
    <row r="65" spans="1:21" ht="12.75" customHeight="1">
      <c r="A65" s="220">
        <v>67</v>
      </c>
      <c r="B65" s="236" t="s">
        <v>257</v>
      </c>
      <c r="C65" s="237" t="s">
        <v>258</v>
      </c>
      <c r="D65" s="239" t="s">
        <v>234</v>
      </c>
      <c r="E65" s="228">
        <v>2</v>
      </c>
      <c r="F65" s="228">
        <v>2</v>
      </c>
      <c r="G65" s="219" t="s">
        <v>235</v>
      </c>
      <c r="H65" s="219" t="s">
        <v>235</v>
      </c>
      <c r="I65" s="219" t="s">
        <v>235</v>
      </c>
      <c r="J65" s="228">
        <v>1</v>
      </c>
      <c r="K65" s="231">
        <f t="shared" si="10"/>
        <v>4</v>
      </c>
      <c r="L65" s="220"/>
      <c r="M65" s="221"/>
      <c r="N65" s="222"/>
      <c r="O65" s="221"/>
      <c r="P65" s="228"/>
      <c r="Q65" s="229"/>
      <c r="R65" s="228"/>
      <c r="S65" s="229"/>
      <c r="T65" s="228"/>
      <c r="U65" s="229"/>
    </row>
    <row r="66" spans="1:21" ht="12.75" customHeight="1">
      <c r="A66" s="220">
        <v>68</v>
      </c>
      <c r="B66" s="236" t="s">
        <v>259</v>
      </c>
      <c r="C66" s="237" t="s">
        <v>260</v>
      </c>
      <c r="D66" s="215" t="s">
        <v>234</v>
      </c>
      <c r="E66" s="228">
        <v>2</v>
      </c>
      <c r="F66" s="228">
        <v>2</v>
      </c>
      <c r="G66" s="219" t="s">
        <v>235</v>
      </c>
      <c r="H66" s="219" t="s">
        <v>235</v>
      </c>
      <c r="I66" s="219" t="s">
        <v>235</v>
      </c>
      <c r="J66" s="228">
        <v>1</v>
      </c>
      <c r="K66" s="231">
        <f t="shared" si="10"/>
        <v>4</v>
      </c>
      <c r="L66" s="220"/>
      <c r="M66" s="221"/>
      <c r="N66" s="222"/>
      <c r="O66" s="221"/>
      <c r="P66" s="228"/>
      <c r="Q66" s="229"/>
      <c r="R66" s="228"/>
      <c r="S66" s="229"/>
      <c r="T66" s="228"/>
      <c r="U66" s="229"/>
    </row>
    <row r="67" spans="1:21" ht="12.75" customHeight="1">
      <c r="A67" s="220">
        <v>69</v>
      </c>
      <c r="B67" s="236" t="s">
        <v>261</v>
      </c>
      <c r="C67" s="237" t="s">
        <v>262</v>
      </c>
      <c r="D67" s="215" t="s">
        <v>230</v>
      </c>
      <c r="E67" s="228">
        <v>2</v>
      </c>
      <c r="F67" s="228">
        <v>1</v>
      </c>
      <c r="G67" s="219" t="s">
        <v>235</v>
      </c>
      <c r="H67" s="219" t="s">
        <v>235</v>
      </c>
      <c r="I67" s="219" t="s">
        <v>235</v>
      </c>
      <c r="J67" s="228">
        <v>1</v>
      </c>
      <c r="K67" s="231">
        <f t="shared" si="10"/>
        <v>2</v>
      </c>
      <c r="L67" s="220"/>
      <c r="M67" s="221"/>
      <c r="N67" s="222"/>
      <c r="O67" s="221"/>
      <c r="P67" s="228"/>
      <c r="Q67" s="229"/>
      <c r="R67" s="228"/>
      <c r="S67" s="229"/>
      <c r="T67" s="228"/>
      <c r="U67" s="229"/>
    </row>
    <row r="68" spans="1:21" ht="12.75" customHeight="1">
      <c r="A68" s="220">
        <v>70</v>
      </c>
      <c r="B68" s="230" t="s">
        <v>210</v>
      </c>
      <c r="C68" s="233" t="s">
        <v>211</v>
      </c>
      <c r="D68" s="222" t="s">
        <v>212</v>
      </c>
      <c r="E68" s="228">
        <v>4</v>
      </c>
      <c r="F68" s="228">
        <v>1</v>
      </c>
      <c r="G68" s="228">
        <v>3</v>
      </c>
      <c r="H68" s="231">
        <f>G68*1.25</f>
        <v>3.75</v>
      </c>
      <c r="I68" s="232">
        <f>G68*3.14</f>
        <v>9.42</v>
      </c>
      <c r="J68" s="228">
        <v>2</v>
      </c>
      <c r="K68" s="231">
        <f t="shared" si="10"/>
        <v>4</v>
      </c>
      <c r="L68" s="220"/>
      <c r="M68" s="221"/>
      <c r="N68" s="222"/>
      <c r="O68" s="221"/>
      <c r="P68" s="228" t="s">
        <v>263</v>
      </c>
      <c r="Q68" s="229"/>
      <c r="R68" s="228"/>
      <c r="S68" s="229"/>
      <c r="T68" s="228"/>
      <c r="U68" s="229"/>
    </row>
    <row r="69" spans="1:21" ht="12.75" customHeight="1">
      <c r="A69" s="220">
        <v>71</v>
      </c>
      <c r="B69" s="230" t="s">
        <v>264</v>
      </c>
      <c r="C69" s="233" t="s">
        <v>265</v>
      </c>
      <c r="D69" s="222" t="s">
        <v>234</v>
      </c>
      <c r="E69" s="228">
        <v>1</v>
      </c>
      <c r="F69" s="228">
        <v>1</v>
      </c>
      <c r="G69" s="219" t="s">
        <v>235</v>
      </c>
      <c r="H69" s="219" t="s">
        <v>235</v>
      </c>
      <c r="I69" s="219" t="s">
        <v>235</v>
      </c>
      <c r="J69" s="228">
        <v>1</v>
      </c>
      <c r="K69" s="231">
        <f t="shared" si="10"/>
        <v>1</v>
      </c>
      <c r="L69" s="220"/>
      <c r="M69" s="221"/>
      <c r="N69" s="222"/>
      <c r="O69" s="221"/>
      <c r="P69" s="228"/>
      <c r="Q69" s="229"/>
      <c r="R69" s="228"/>
      <c r="S69" s="229"/>
      <c r="T69" s="228"/>
      <c r="U69" s="229"/>
    </row>
    <row r="70" spans="1:21" ht="12.75" customHeight="1">
      <c r="A70" s="220">
        <v>72</v>
      </c>
      <c r="B70" s="230" t="s">
        <v>247</v>
      </c>
      <c r="C70" s="233" t="s">
        <v>248</v>
      </c>
      <c r="D70" s="222" t="s">
        <v>230</v>
      </c>
      <c r="E70" s="228">
        <v>2</v>
      </c>
      <c r="F70" s="228">
        <v>1</v>
      </c>
      <c r="G70" s="219" t="s">
        <v>235</v>
      </c>
      <c r="H70" s="219" t="s">
        <v>235</v>
      </c>
      <c r="I70" s="219" t="s">
        <v>235</v>
      </c>
      <c r="J70" s="228">
        <v>0</v>
      </c>
      <c r="K70" s="231">
        <f t="shared" si="10"/>
        <v>2</v>
      </c>
      <c r="L70" s="220"/>
      <c r="M70" s="221"/>
      <c r="N70" s="222"/>
      <c r="O70" s="221"/>
      <c r="P70" s="228"/>
      <c r="Q70" s="229"/>
      <c r="R70" s="228"/>
      <c r="S70" s="229"/>
      <c r="T70" s="228"/>
      <c r="U70" s="229"/>
    </row>
    <row r="71" spans="1:21" ht="12.75" customHeight="1">
      <c r="A71" s="220">
        <v>73</v>
      </c>
      <c r="B71" s="230" t="s">
        <v>247</v>
      </c>
      <c r="C71" s="233" t="s">
        <v>248</v>
      </c>
      <c r="D71" s="222" t="s">
        <v>230</v>
      </c>
      <c r="E71" s="228">
        <v>2</v>
      </c>
      <c r="F71" s="228">
        <v>1</v>
      </c>
      <c r="G71" s="219" t="s">
        <v>235</v>
      </c>
      <c r="H71" s="219" t="s">
        <v>235</v>
      </c>
      <c r="I71" s="219" t="s">
        <v>235</v>
      </c>
      <c r="J71" s="228">
        <v>0</v>
      </c>
      <c r="K71" s="231">
        <f t="shared" si="10"/>
        <v>2</v>
      </c>
      <c r="L71" s="220"/>
      <c r="M71" s="221"/>
      <c r="N71" s="222"/>
      <c r="O71" s="221"/>
      <c r="P71" s="228"/>
      <c r="Q71" s="229"/>
      <c r="R71" s="228"/>
      <c r="S71" s="229"/>
      <c r="T71" s="228"/>
      <c r="U71" s="229"/>
    </row>
    <row r="72" spans="1:21" ht="12.75" customHeight="1">
      <c r="A72" s="220">
        <v>74</v>
      </c>
      <c r="B72" s="224" t="s">
        <v>266</v>
      </c>
      <c r="C72" s="225" t="s">
        <v>59</v>
      </c>
      <c r="D72" s="218" t="s">
        <v>230</v>
      </c>
      <c r="E72" s="228">
        <v>1</v>
      </c>
      <c r="F72" s="228">
        <v>1</v>
      </c>
      <c r="G72" s="219" t="s">
        <v>235</v>
      </c>
      <c r="H72" s="219" t="s">
        <v>235</v>
      </c>
      <c r="I72" s="219" t="s">
        <v>235</v>
      </c>
      <c r="J72" s="228">
        <v>0</v>
      </c>
      <c r="K72" s="231">
        <f t="shared" si="10"/>
        <v>1</v>
      </c>
      <c r="L72" s="220"/>
      <c r="M72" s="221"/>
      <c r="N72" s="222"/>
      <c r="O72" s="221"/>
      <c r="P72" s="228"/>
      <c r="Q72" s="229"/>
      <c r="R72" s="228"/>
      <c r="S72" s="229"/>
      <c r="T72" s="228"/>
      <c r="U72" s="229"/>
    </row>
    <row r="73" spans="1:21" ht="12.75" customHeight="1">
      <c r="A73" s="220">
        <v>75</v>
      </c>
      <c r="B73" s="224" t="s">
        <v>266</v>
      </c>
      <c r="C73" s="225" t="s">
        <v>59</v>
      </c>
      <c r="D73" s="218" t="s">
        <v>230</v>
      </c>
      <c r="E73" s="228">
        <v>1</v>
      </c>
      <c r="F73" s="228">
        <v>1</v>
      </c>
      <c r="G73" s="219" t="s">
        <v>235</v>
      </c>
      <c r="H73" s="219" t="s">
        <v>235</v>
      </c>
      <c r="I73" s="219" t="s">
        <v>235</v>
      </c>
      <c r="J73" s="228">
        <v>0</v>
      </c>
      <c r="K73" s="231">
        <f t="shared" si="10"/>
        <v>1</v>
      </c>
      <c r="L73" s="220"/>
      <c r="M73" s="221"/>
      <c r="N73" s="222"/>
      <c r="O73" s="221"/>
      <c r="P73" s="228"/>
      <c r="Q73" s="229"/>
      <c r="R73" s="228"/>
      <c r="S73" s="229"/>
      <c r="T73" s="228"/>
      <c r="U73" s="229"/>
    </row>
    <row r="74" spans="1:21" ht="12.75" customHeight="1">
      <c r="A74" s="220">
        <v>76</v>
      </c>
      <c r="B74" s="224" t="s">
        <v>266</v>
      </c>
      <c r="C74" s="225" t="s">
        <v>59</v>
      </c>
      <c r="D74" s="218" t="s">
        <v>230</v>
      </c>
      <c r="E74" s="228">
        <v>1</v>
      </c>
      <c r="F74" s="228">
        <v>1</v>
      </c>
      <c r="G74" s="219" t="s">
        <v>235</v>
      </c>
      <c r="H74" s="219" t="s">
        <v>235</v>
      </c>
      <c r="I74" s="219" t="s">
        <v>235</v>
      </c>
      <c r="J74" s="228">
        <v>0</v>
      </c>
      <c r="K74" s="231">
        <f t="shared" si="10"/>
        <v>1</v>
      </c>
      <c r="L74" s="220"/>
      <c r="M74" s="221"/>
      <c r="N74" s="222"/>
      <c r="O74" s="221"/>
      <c r="P74" s="228"/>
      <c r="Q74" s="229"/>
      <c r="R74" s="228"/>
      <c r="S74" s="229"/>
      <c r="T74" s="228"/>
      <c r="U74" s="229"/>
    </row>
    <row r="75" spans="1:21" ht="12.75" customHeight="1">
      <c r="A75" s="220">
        <v>77</v>
      </c>
      <c r="B75" s="224" t="s">
        <v>266</v>
      </c>
      <c r="C75" s="225" t="s">
        <v>59</v>
      </c>
      <c r="D75" s="218" t="s">
        <v>230</v>
      </c>
      <c r="E75" s="228">
        <v>1</v>
      </c>
      <c r="F75" s="228">
        <v>1</v>
      </c>
      <c r="G75" s="219" t="s">
        <v>235</v>
      </c>
      <c r="H75" s="219" t="s">
        <v>235</v>
      </c>
      <c r="I75" s="219" t="s">
        <v>235</v>
      </c>
      <c r="J75" s="228">
        <v>0</v>
      </c>
      <c r="K75" s="231">
        <f t="shared" si="10"/>
        <v>1</v>
      </c>
      <c r="L75" s="220"/>
      <c r="M75" s="221"/>
      <c r="N75" s="222"/>
      <c r="O75" s="221"/>
      <c r="P75" s="228"/>
      <c r="Q75" s="229"/>
      <c r="R75" s="228"/>
      <c r="S75" s="229"/>
      <c r="T75" s="228"/>
      <c r="U75" s="229"/>
    </row>
    <row r="76" spans="1:21" ht="12.75" customHeight="1">
      <c r="A76" s="220">
        <v>78</v>
      </c>
      <c r="B76" s="224" t="s">
        <v>266</v>
      </c>
      <c r="C76" s="225" t="s">
        <v>59</v>
      </c>
      <c r="D76" s="218" t="s">
        <v>230</v>
      </c>
      <c r="E76" s="228">
        <v>1</v>
      </c>
      <c r="F76" s="228">
        <v>1</v>
      </c>
      <c r="G76" s="219" t="s">
        <v>235</v>
      </c>
      <c r="H76" s="219" t="s">
        <v>235</v>
      </c>
      <c r="I76" s="219" t="s">
        <v>235</v>
      </c>
      <c r="J76" s="228">
        <v>0</v>
      </c>
      <c r="K76" s="231">
        <f t="shared" si="10"/>
        <v>1</v>
      </c>
      <c r="L76" s="220"/>
      <c r="M76" s="221"/>
      <c r="N76" s="222"/>
      <c r="O76" s="221"/>
      <c r="P76" s="228"/>
      <c r="Q76" s="229"/>
      <c r="R76" s="228"/>
      <c r="S76" s="229"/>
      <c r="T76" s="228"/>
      <c r="U76" s="229"/>
    </row>
    <row r="77" spans="1:21" ht="12.75" customHeight="1">
      <c r="A77" s="220">
        <v>79</v>
      </c>
      <c r="B77" s="224" t="s">
        <v>266</v>
      </c>
      <c r="C77" s="225" t="s">
        <v>59</v>
      </c>
      <c r="D77" s="218" t="s">
        <v>230</v>
      </c>
      <c r="E77" s="228">
        <v>1</v>
      </c>
      <c r="F77" s="228">
        <v>1</v>
      </c>
      <c r="G77" s="219" t="s">
        <v>235</v>
      </c>
      <c r="H77" s="219" t="s">
        <v>235</v>
      </c>
      <c r="I77" s="219" t="s">
        <v>235</v>
      </c>
      <c r="J77" s="228">
        <v>0</v>
      </c>
      <c r="K77" s="231">
        <f t="shared" si="10"/>
        <v>1</v>
      </c>
      <c r="L77" s="220"/>
      <c r="M77" s="221"/>
      <c r="N77" s="222"/>
      <c r="O77" s="221"/>
      <c r="P77" s="228"/>
      <c r="Q77" s="229"/>
      <c r="R77" s="228"/>
      <c r="S77" s="229"/>
      <c r="T77" s="228"/>
      <c r="U77" s="229"/>
    </row>
    <row r="78" spans="1:21" ht="12.75" customHeight="1">
      <c r="A78" s="217"/>
      <c r="B78" s="240"/>
      <c r="C78" s="241"/>
      <c r="D78" s="242"/>
      <c r="E78" s="243"/>
      <c r="F78" s="243"/>
      <c r="G78" s="243"/>
      <c r="H78" s="244"/>
      <c r="I78" s="245"/>
      <c r="J78" s="243"/>
      <c r="K78" s="244"/>
      <c r="L78" s="243"/>
      <c r="M78" s="246"/>
      <c r="N78" s="218"/>
      <c r="O78" s="246"/>
      <c r="P78" s="219"/>
      <c r="Q78" s="243"/>
      <c r="R78" s="228"/>
      <c r="S78" s="247"/>
      <c r="T78" s="228"/>
      <c r="U78" s="247"/>
    </row>
    <row r="79" spans="1:22" ht="12.75" customHeight="1">
      <c r="A79" s="248"/>
      <c r="B79" s="280" t="s">
        <v>267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49">
        <f>SUM(M2:M77)</f>
        <v>0</v>
      </c>
      <c r="N79" s="250"/>
      <c r="O79" s="249">
        <f>SUM(O2:O77)</f>
        <v>0</v>
      </c>
      <c r="P79" s="250"/>
      <c r="Q79" s="249">
        <f>SUM(Q2:Q77)</f>
        <v>0</v>
      </c>
      <c r="R79" s="251"/>
      <c r="S79" s="252">
        <f>SUM(S2:S77)</f>
        <v>0</v>
      </c>
      <c r="T79" s="251"/>
      <c r="U79" s="252">
        <f>SUM(U2:U77)</f>
        <v>0</v>
      </c>
      <c r="V79" s="253"/>
    </row>
    <row r="80" spans="1:21" ht="12.75" customHeight="1">
      <c r="A80" s="217"/>
      <c r="B80" s="281" t="s">
        <v>268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2">
        <f>M79+O79+Q79+S79+U79</f>
        <v>0</v>
      </c>
      <c r="N80" s="282"/>
      <c r="O80" s="282"/>
      <c r="P80" s="282"/>
      <c r="Q80" s="282"/>
      <c r="R80" s="282"/>
      <c r="S80" s="282"/>
      <c r="T80" s="282"/>
      <c r="U80" s="282"/>
    </row>
  </sheetData>
  <sheetProtection selectLockedCells="1" selectUnlockedCells="1"/>
  <mergeCells count="3">
    <mergeCell ref="B79:L79"/>
    <mergeCell ref="B80:L80"/>
    <mergeCell ref="M80:U80"/>
  </mergeCells>
  <printOptions/>
  <pageMargins left="0.31527777777777777" right="0.31527777777777777" top="1.0527777777777778" bottom="0.8555555555555556" header="0.7875" footer="0.5902777777777778"/>
  <pageSetup horizontalDpi="300" verticalDpi="300" orientation="landscape" paperSize="9"/>
  <headerFooter alignWithMargins="0">
    <oddHeader>&amp;L&amp;"Times New Roman,tučné"&amp;12Výkaz výměr arboristických prací&amp;R&amp;"Times New Roman,tučné"&amp;12Revitalizace zeleně v obci Cebiv - 1. etapa</oddHeader>
    <oddFooter>&amp;C&amp;"Times New Roman,obyčejné"&amp;12&amp;A ze 2&amp;R&amp;"Times New Roman,obyčejné"&amp;12Strana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Teplý</dc:creator>
  <cp:keywords/>
  <dc:description/>
  <cp:lastModifiedBy>zdenek</cp:lastModifiedBy>
  <dcterms:created xsi:type="dcterms:W3CDTF">2020-03-02T07:25:41Z</dcterms:created>
  <dcterms:modified xsi:type="dcterms:W3CDTF">2020-07-23T23:01:00Z</dcterms:modified>
  <cp:category/>
  <cp:version/>
  <cp:contentType/>
  <cp:contentStatus/>
</cp:coreProperties>
</file>